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B0DC" lockStructure="1"/>
  <bookViews>
    <workbookView xWindow="-120" yWindow="-120" windowWidth="19320" windowHeight="11640"/>
  </bookViews>
  <sheets>
    <sheet name="Simulation" sheetId="1" r:id="rId1"/>
    <sheet name="amort" sheetId="3" state="hidden" r:id="rId2"/>
    <sheet name="emprunt" sheetId="2" state="hidden" r:id="rId3"/>
  </sheets>
  <externalReferences>
    <externalReference r:id="rId4"/>
  </externalReferences>
  <definedNames>
    <definedName name="Début_échéance" localSheetId="2">emprunt!$F$3</definedName>
    <definedName name="Début_échéance">'[1]Plan d''amortissement SCI'!$F$3</definedName>
    <definedName name="Dernière_période" localSheetId="2">emprunt!$B$5</definedName>
    <definedName name="Dernière_période">'[1]Plan d''amortissement SCI'!$B$5</definedName>
    <definedName name="Durée" localSheetId="2">emprunt!$D$3</definedName>
    <definedName name="Durée">'[1]Plan d''amortissement SCI'!$D$3</definedName>
    <definedName name="Mensualité" localSheetId="2">emprunt!$A$5</definedName>
    <definedName name="Mensualité">'[1]Plan d''amortissement SCI'!$A$5</definedName>
    <definedName name="Mensualités" localSheetId="2">emprunt!$A$5</definedName>
    <definedName name="Montant" localSheetId="2">emprunt!$C$3</definedName>
    <definedName name="Montant">'[1]Plan d''amortissement SCI'!$C$3</definedName>
    <definedName name="Taux_Annuel" localSheetId="2">emprunt!$E$3</definedName>
    <definedName name="Taux_Annuel">'[1]Plan d''amortissement SCI'!$E$3</definedName>
    <definedName name="_xlnm.Print_Area" localSheetId="0">Simulation!$A$1:$C$17,Simulation!$E$1:$H$17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C5" i="1"/>
  <c r="C7" i="1"/>
  <c r="B10" i="3" l="1"/>
  <c r="C12" i="3"/>
  <c r="E12" i="3" s="1"/>
  <c r="C10" i="3" l="1"/>
  <c r="E3" i="2"/>
  <c r="C9" i="1"/>
  <c r="D3" i="2"/>
  <c r="B5" i="2" s="1"/>
  <c r="C3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C7" i="3" l="1"/>
  <c r="E7" i="3" s="1"/>
  <c r="C8" i="3"/>
  <c r="E8" i="3" s="1"/>
  <c r="C9" i="3"/>
  <c r="E9" i="3" s="1"/>
  <c r="C5" i="3"/>
  <c r="C6" i="3"/>
  <c r="E6" i="3" s="1"/>
  <c r="C202" i="2"/>
  <c r="C38" i="2"/>
  <c r="C22" i="2"/>
  <c r="C118" i="2"/>
  <c r="C30" i="2"/>
  <c r="C134" i="2"/>
  <c r="C150" i="2"/>
  <c r="C46" i="2"/>
  <c r="C166" i="2"/>
  <c r="C86" i="2"/>
  <c r="C54" i="2"/>
  <c r="D183" i="2"/>
  <c r="C70" i="2"/>
  <c r="C206" i="2"/>
  <c r="C14" i="2"/>
  <c r="C102" i="2"/>
  <c r="D249" i="2"/>
  <c r="D10" i="2"/>
  <c r="F10" i="2" s="1"/>
  <c r="C26" i="2"/>
  <c r="C42" i="2"/>
  <c r="C58" i="2"/>
  <c r="C74" i="2"/>
  <c r="C90" i="2"/>
  <c r="C106" i="2"/>
  <c r="C122" i="2"/>
  <c r="C138" i="2"/>
  <c r="C154" i="2"/>
  <c r="C170" i="2"/>
  <c r="C190" i="2"/>
  <c r="C214" i="2"/>
  <c r="D23" i="2"/>
  <c r="D39" i="2"/>
  <c r="D55" i="2"/>
  <c r="D71" i="2"/>
  <c r="D87" i="2"/>
  <c r="D103" i="2"/>
  <c r="D119" i="2"/>
  <c r="D135" i="2"/>
  <c r="D151" i="2"/>
  <c r="D167" i="2"/>
  <c r="C186" i="2"/>
  <c r="C210" i="2"/>
  <c r="D11" i="2"/>
  <c r="D27" i="2"/>
  <c r="D43" i="2"/>
  <c r="D59" i="2"/>
  <c r="D75" i="2"/>
  <c r="D91" i="2"/>
  <c r="D107" i="2"/>
  <c r="D123" i="2"/>
  <c r="D139" i="2"/>
  <c r="D155" i="2"/>
  <c r="D171" i="2"/>
  <c r="D191" i="2"/>
  <c r="D219" i="2"/>
  <c r="C62" i="2"/>
  <c r="C94" i="2"/>
  <c r="C126" i="2"/>
  <c r="C158" i="2"/>
  <c r="C174" i="2"/>
  <c r="C194" i="2"/>
  <c r="D31" i="2"/>
  <c r="D63" i="2"/>
  <c r="D95" i="2"/>
  <c r="D143" i="2"/>
  <c r="D175" i="2"/>
  <c r="D235" i="2"/>
  <c r="C18" i="2"/>
  <c r="C34" i="2"/>
  <c r="C50" i="2"/>
  <c r="C66" i="2"/>
  <c r="C82" i="2"/>
  <c r="C98" i="2"/>
  <c r="C114" i="2"/>
  <c r="C130" i="2"/>
  <c r="C146" i="2"/>
  <c r="C162" i="2"/>
  <c r="C178" i="2"/>
  <c r="D199" i="2"/>
  <c r="D243" i="2"/>
  <c r="C78" i="2"/>
  <c r="C110" i="2"/>
  <c r="C142" i="2"/>
  <c r="D227" i="2"/>
  <c r="D15" i="2"/>
  <c r="D47" i="2"/>
  <c r="D79" i="2"/>
  <c r="D111" i="2"/>
  <c r="D127" i="2"/>
  <c r="D159" i="2"/>
  <c r="C198" i="2"/>
  <c r="A5" i="2"/>
  <c r="A7" i="2" s="1"/>
  <c r="D19" i="2"/>
  <c r="D35" i="2"/>
  <c r="D51" i="2"/>
  <c r="D67" i="2"/>
  <c r="D83" i="2"/>
  <c r="D99" i="2"/>
  <c r="D115" i="2"/>
  <c r="D131" i="2"/>
  <c r="D147" i="2"/>
  <c r="D163" i="2"/>
  <c r="C182" i="2"/>
  <c r="C249" i="2"/>
  <c r="C12" i="2"/>
  <c r="C20" i="2"/>
  <c r="C28" i="2"/>
  <c r="C36" i="2"/>
  <c r="C44" i="2"/>
  <c r="C52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80" i="2"/>
  <c r="C188" i="2"/>
  <c r="C196" i="2"/>
  <c r="C204" i="2"/>
  <c r="C212" i="2"/>
  <c r="D223" i="2"/>
  <c r="D239" i="2"/>
  <c r="D179" i="2"/>
  <c r="D187" i="2"/>
  <c r="D195" i="2"/>
  <c r="D203" i="2"/>
  <c r="D211" i="2"/>
  <c r="D221" i="2"/>
  <c r="D237" i="2"/>
  <c r="D13" i="2"/>
  <c r="D21" i="2"/>
  <c r="D29" i="2"/>
  <c r="D37" i="2"/>
  <c r="D45" i="2"/>
  <c r="D53" i="2"/>
  <c r="D61" i="2"/>
  <c r="D69" i="2"/>
  <c r="D77" i="2"/>
  <c r="D85" i="2"/>
  <c r="D93" i="2"/>
  <c r="D101" i="2"/>
  <c r="D109" i="2"/>
  <c r="D117" i="2"/>
  <c r="D125" i="2"/>
  <c r="D133" i="2"/>
  <c r="D141" i="2"/>
  <c r="D149" i="2"/>
  <c r="D157" i="2"/>
  <c r="D165" i="2"/>
  <c r="D173" i="2"/>
  <c r="D181" i="2"/>
  <c r="D189" i="2"/>
  <c r="D197" i="2"/>
  <c r="D205" i="2"/>
  <c r="D213" i="2"/>
  <c r="D225" i="2"/>
  <c r="D241" i="2"/>
  <c r="D215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6" i="2"/>
  <c r="C184" i="2"/>
  <c r="C192" i="2"/>
  <c r="C200" i="2"/>
  <c r="C208" i="2"/>
  <c r="D217" i="2"/>
  <c r="D231" i="2"/>
  <c r="D247" i="2"/>
  <c r="D207" i="2"/>
  <c r="D229" i="2"/>
  <c r="D245" i="2"/>
  <c r="C10" i="2"/>
  <c r="E10" i="2" s="1"/>
  <c r="D17" i="2"/>
  <c r="D25" i="2"/>
  <c r="D33" i="2"/>
  <c r="D41" i="2"/>
  <c r="D49" i="2"/>
  <c r="D57" i="2"/>
  <c r="D65" i="2"/>
  <c r="D73" i="2"/>
  <c r="D81" i="2"/>
  <c r="D89" i="2"/>
  <c r="D97" i="2"/>
  <c r="D105" i="2"/>
  <c r="D113" i="2"/>
  <c r="D121" i="2"/>
  <c r="D129" i="2"/>
  <c r="D137" i="2"/>
  <c r="D145" i="2"/>
  <c r="D153" i="2"/>
  <c r="D161" i="2"/>
  <c r="D169" i="2"/>
  <c r="D177" i="2"/>
  <c r="D185" i="2"/>
  <c r="D193" i="2"/>
  <c r="D201" i="2"/>
  <c r="D209" i="2"/>
  <c r="C218" i="2"/>
  <c r="D233" i="2"/>
  <c r="C222" i="2"/>
  <c r="C226" i="2"/>
  <c r="C230" i="2"/>
  <c r="C234" i="2"/>
  <c r="C238" i="2"/>
  <c r="C242" i="2"/>
  <c r="C246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16" i="2"/>
  <c r="C224" i="2"/>
  <c r="C228" i="2"/>
  <c r="C232" i="2"/>
  <c r="C236" i="2"/>
  <c r="C240" i="2"/>
  <c r="C24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244" i="2"/>
  <c r="D248" i="2"/>
  <c r="C220" i="2"/>
  <c r="C244" i="2"/>
  <c r="C13" i="2"/>
  <c r="C17" i="2"/>
  <c r="C21" i="2"/>
  <c r="C25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13" i="2"/>
  <c r="C117" i="2"/>
  <c r="C121" i="2"/>
  <c r="C125" i="2"/>
  <c r="C129" i="2"/>
  <c r="C133" i="2"/>
  <c r="C137" i="2"/>
  <c r="C141" i="2"/>
  <c r="C145" i="2"/>
  <c r="C149" i="2"/>
  <c r="C153" i="2"/>
  <c r="C157" i="2"/>
  <c r="C161" i="2"/>
  <c r="C165" i="2"/>
  <c r="C169" i="2"/>
  <c r="C173" i="2"/>
  <c r="C177" i="2"/>
  <c r="C181" i="2"/>
  <c r="C185" i="2"/>
  <c r="C189" i="2"/>
  <c r="C193" i="2"/>
  <c r="C197" i="2"/>
  <c r="C201" i="2"/>
  <c r="C205" i="2"/>
  <c r="C209" i="2"/>
  <c r="C213" i="2"/>
  <c r="C217" i="2"/>
  <c r="C221" i="2"/>
  <c r="C225" i="2"/>
  <c r="C229" i="2"/>
  <c r="C233" i="2"/>
  <c r="C237" i="2"/>
  <c r="C241" i="2"/>
  <c r="C245" i="2"/>
  <c r="G10" i="2"/>
  <c r="E10" i="3" l="1"/>
  <c r="E13" i="3" s="1"/>
  <c r="F11" i="2"/>
  <c r="G11" i="2" s="1"/>
  <c r="E11" i="2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F12" i="2" l="1"/>
  <c r="F13" i="2" s="1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C8" i="1"/>
  <c r="B5" i="1"/>
  <c r="B6" i="1" s="1"/>
  <c r="B11" i="1" s="1"/>
  <c r="B12" i="1" s="1"/>
  <c r="G12" i="2" l="1"/>
  <c r="C10" i="1"/>
  <c r="C11" i="1" s="1"/>
  <c r="C12" i="1" s="1"/>
  <c r="A15" i="1" s="1"/>
  <c r="F14" i="2"/>
  <c r="G13" i="2"/>
  <c r="B15" i="1" l="1"/>
  <c r="G14" i="2"/>
  <c r="F15" i="2"/>
  <c r="G15" i="2" l="1"/>
  <c r="F16" i="2"/>
  <c r="F17" i="2" l="1"/>
  <c r="G16" i="2"/>
  <c r="F18" i="2" l="1"/>
  <c r="G17" i="2"/>
  <c r="G18" i="2" l="1"/>
  <c r="F19" i="2"/>
  <c r="G19" i="2" l="1"/>
  <c r="F20" i="2"/>
  <c r="F21" i="2" l="1"/>
  <c r="G20" i="2"/>
  <c r="F22" i="2" l="1"/>
  <c r="G21" i="2"/>
  <c r="G22" i="2" l="1"/>
  <c r="F23" i="2"/>
  <c r="G23" i="2" l="1"/>
  <c r="F24" i="2"/>
  <c r="F25" i="2" l="1"/>
  <c r="G24" i="2"/>
  <c r="F26" i="2" l="1"/>
  <c r="G25" i="2"/>
  <c r="G26" i="2" l="1"/>
  <c r="F27" i="2"/>
  <c r="G27" i="2" l="1"/>
  <c r="F28" i="2"/>
  <c r="F29" i="2" l="1"/>
  <c r="G28" i="2"/>
  <c r="F30" i="2" l="1"/>
  <c r="G29" i="2"/>
  <c r="G30" i="2" l="1"/>
  <c r="F31" i="2"/>
  <c r="G31" i="2" l="1"/>
  <c r="F32" i="2"/>
  <c r="F33" i="2" l="1"/>
  <c r="G32" i="2"/>
  <c r="F34" i="2" l="1"/>
  <c r="G33" i="2"/>
  <c r="G34" i="2" l="1"/>
  <c r="F35" i="2"/>
  <c r="G35" i="2" l="1"/>
  <c r="F36" i="2"/>
  <c r="F37" i="2" l="1"/>
  <c r="G36" i="2"/>
  <c r="F38" i="2" l="1"/>
  <c r="G37" i="2"/>
  <c r="G38" i="2" l="1"/>
  <c r="F39" i="2"/>
  <c r="G39" i="2" l="1"/>
  <c r="F40" i="2"/>
  <c r="F41" i="2" l="1"/>
  <c r="G40" i="2"/>
  <c r="F42" i="2" l="1"/>
  <c r="G41" i="2"/>
  <c r="G42" i="2" l="1"/>
  <c r="F43" i="2"/>
  <c r="G43" i="2" l="1"/>
  <c r="F44" i="2"/>
  <c r="F45" i="2" l="1"/>
  <c r="G44" i="2"/>
  <c r="F46" i="2" l="1"/>
  <c r="G45" i="2"/>
  <c r="G46" i="2" l="1"/>
  <c r="F47" i="2"/>
  <c r="G47" i="2" l="1"/>
  <c r="F48" i="2"/>
  <c r="F49" i="2" l="1"/>
  <c r="G48" i="2"/>
  <c r="F50" i="2" l="1"/>
  <c r="G49" i="2"/>
  <c r="G50" i="2" l="1"/>
  <c r="F51" i="2"/>
  <c r="G51" i="2" l="1"/>
  <c r="F52" i="2"/>
  <c r="F53" i="2" l="1"/>
  <c r="G52" i="2"/>
  <c r="F54" i="2" l="1"/>
  <c r="G53" i="2"/>
  <c r="G54" i="2" l="1"/>
  <c r="F55" i="2"/>
  <c r="G55" i="2" l="1"/>
  <c r="F56" i="2"/>
  <c r="F57" i="2" l="1"/>
  <c r="G56" i="2"/>
  <c r="F58" i="2" l="1"/>
  <c r="G57" i="2"/>
  <c r="G58" i="2" l="1"/>
  <c r="F59" i="2"/>
  <c r="G59" i="2" l="1"/>
  <c r="F60" i="2"/>
  <c r="F61" i="2" l="1"/>
  <c r="G60" i="2"/>
  <c r="F62" i="2" l="1"/>
  <c r="G61" i="2"/>
  <c r="G62" i="2" l="1"/>
  <c r="F63" i="2"/>
  <c r="G63" i="2" l="1"/>
  <c r="F64" i="2"/>
  <c r="F65" i="2" l="1"/>
  <c r="G64" i="2"/>
  <c r="F66" i="2" l="1"/>
  <c r="G65" i="2"/>
  <c r="G66" i="2" l="1"/>
  <c r="F67" i="2"/>
  <c r="G67" i="2" l="1"/>
  <c r="F68" i="2"/>
  <c r="F69" i="2" l="1"/>
  <c r="G68" i="2"/>
  <c r="F70" i="2" l="1"/>
  <c r="G69" i="2"/>
  <c r="G70" i="2" l="1"/>
  <c r="F71" i="2"/>
  <c r="G71" i="2" l="1"/>
  <c r="F72" i="2"/>
  <c r="F73" i="2" l="1"/>
  <c r="G72" i="2"/>
  <c r="F74" i="2" l="1"/>
  <c r="G73" i="2"/>
  <c r="G74" i="2" l="1"/>
  <c r="F75" i="2"/>
  <c r="G75" i="2" l="1"/>
  <c r="F76" i="2"/>
  <c r="F77" i="2" l="1"/>
  <c r="G76" i="2"/>
  <c r="G77" i="2" l="1"/>
  <c r="F78" i="2"/>
  <c r="G78" i="2" l="1"/>
  <c r="F79" i="2"/>
  <c r="G79" i="2" l="1"/>
  <c r="F80" i="2"/>
  <c r="F81" i="2" l="1"/>
  <c r="G80" i="2"/>
  <c r="G81" i="2" l="1"/>
  <c r="F82" i="2"/>
  <c r="G82" i="2" l="1"/>
  <c r="F83" i="2"/>
  <c r="G83" i="2" l="1"/>
  <c r="F84" i="2"/>
  <c r="F85" i="2" l="1"/>
  <c r="G84" i="2"/>
  <c r="F86" i="2" l="1"/>
  <c r="G85" i="2"/>
  <c r="G86" i="2" l="1"/>
  <c r="F87" i="2"/>
  <c r="F88" i="2" l="1"/>
  <c r="G87" i="2"/>
  <c r="G88" i="2" l="1"/>
  <c r="F89" i="2"/>
  <c r="F90" i="2" l="1"/>
  <c r="G89" i="2"/>
  <c r="G90" i="2" l="1"/>
  <c r="F91" i="2"/>
  <c r="G91" i="2" l="1"/>
  <c r="F92" i="2"/>
  <c r="F93" i="2" l="1"/>
  <c r="G92" i="2"/>
  <c r="F94" i="2" l="1"/>
  <c r="G93" i="2"/>
  <c r="G94" i="2" l="1"/>
  <c r="F95" i="2"/>
  <c r="F96" i="2" l="1"/>
  <c r="G95" i="2"/>
  <c r="F97" i="2" l="1"/>
  <c r="G96" i="2"/>
  <c r="F98" i="2" l="1"/>
  <c r="G97" i="2"/>
  <c r="G98" i="2" l="1"/>
  <c r="F99" i="2"/>
  <c r="G99" i="2" l="1"/>
  <c r="F100" i="2"/>
  <c r="G100" i="2" l="1"/>
  <c r="F101" i="2"/>
  <c r="F102" i="2" l="1"/>
  <c r="G101" i="2"/>
  <c r="F103" i="2" l="1"/>
  <c r="G102" i="2"/>
  <c r="G103" i="2" l="1"/>
  <c r="F104" i="2"/>
  <c r="G104" i="2" l="1"/>
  <c r="F105" i="2"/>
  <c r="G105" i="2" l="1"/>
  <c r="F106" i="2"/>
  <c r="F107" i="2" l="1"/>
  <c r="G106" i="2"/>
  <c r="F108" i="2" l="1"/>
  <c r="G107" i="2"/>
  <c r="F109" i="2" l="1"/>
  <c r="G108" i="2"/>
  <c r="G109" i="2" l="1"/>
  <c r="F110" i="2"/>
  <c r="F111" i="2" l="1"/>
  <c r="G110" i="2"/>
  <c r="G111" i="2" l="1"/>
  <c r="F112" i="2"/>
  <c r="F113" i="2" l="1"/>
  <c r="G112" i="2"/>
  <c r="G113" i="2" l="1"/>
  <c r="F114" i="2"/>
  <c r="F115" i="2" l="1"/>
  <c r="G114" i="2"/>
  <c r="F116" i="2" l="1"/>
  <c r="G115" i="2"/>
  <c r="G116" i="2" l="1"/>
  <c r="F117" i="2"/>
  <c r="F118" i="2" l="1"/>
  <c r="G117" i="2"/>
  <c r="G118" i="2" l="1"/>
  <c r="F119" i="2"/>
  <c r="F120" i="2" l="1"/>
  <c r="G119" i="2"/>
  <c r="F121" i="2" l="1"/>
  <c r="G120" i="2"/>
  <c r="F122" i="2" l="1"/>
  <c r="G121" i="2"/>
  <c r="F123" i="2" l="1"/>
  <c r="G122" i="2"/>
  <c r="G123" i="2" l="1"/>
  <c r="F124" i="2"/>
  <c r="G124" i="2" l="1"/>
  <c r="F125" i="2"/>
  <c r="G125" i="2" l="1"/>
  <c r="F126" i="2"/>
  <c r="F127" i="2" l="1"/>
  <c r="G126" i="2"/>
  <c r="G127" i="2" l="1"/>
  <c r="F128" i="2"/>
  <c r="G128" i="2" l="1"/>
  <c r="F129" i="2"/>
  <c r="G129" i="2" l="1"/>
  <c r="F130" i="2"/>
  <c r="F131" i="2" l="1"/>
  <c r="G130" i="2"/>
  <c r="G131" i="2" l="1"/>
  <c r="F132" i="2"/>
  <c r="F133" i="2" l="1"/>
  <c r="G132" i="2"/>
  <c r="G133" i="2" l="1"/>
  <c r="F134" i="2"/>
  <c r="F135" i="2" l="1"/>
  <c r="G134" i="2"/>
  <c r="G135" i="2" l="1"/>
  <c r="F136" i="2"/>
  <c r="F137" i="2" l="1"/>
  <c r="G136" i="2"/>
  <c r="G137" i="2" l="1"/>
  <c r="F138" i="2"/>
  <c r="F139" i="2" l="1"/>
  <c r="G138" i="2"/>
  <c r="G139" i="2" l="1"/>
  <c r="F140" i="2"/>
  <c r="G140" i="2" l="1"/>
  <c r="F141" i="2"/>
  <c r="G141" i="2" l="1"/>
  <c r="F142" i="2"/>
  <c r="F143" i="2" l="1"/>
  <c r="G142" i="2"/>
  <c r="G143" i="2" l="1"/>
  <c r="F144" i="2"/>
  <c r="G144" i="2" l="1"/>
  <c r="F145" i="2"/>
  <c r="G145" i="2" l="1"/>
  <c r="F146" i="2"/>
  <c r="F147" i="2" l="1"/>
  <c r="G146" i="2"/>
  <c r="G147" i="2" l="1"/>
  <c r="F148" i="2"/>
  <c r="F149" i="2" l="1"/>
  <c r="G148" i="2"/>
  <c r="G149" i="2" l="1"/>
  <c r="F150" i="2"/>
  <c r="F151" i="2" l="1"/>
  <c r="G150" i="2"/>
  <c r="G151" i="2" l="1"/>
  <c r="F152" i="2"/>
  <c r="F153" i="2" l="1"/>
  <c r="G152" i="2"/>
  <c r="G153" i="2" l="1"/>
  <c r="F154" i="2"/>
  <c r="F155" i="2" l="1"/>
  <c r="G154" i="2"/>
  <c r="G155" i="2" l="1"/>
  <c r="F156" i="2"/>
  <c r="G156" i="2" l="1"/>
  <c r="F157" i="2"/>
  <c r="G157" i="2" l="1"/>
  <c r="F158" i="2"/>
  <c r="F159" i="2" l="1"/>
  <c r="G158" i="2"/>
  <c r="G159" i="2" l="1"/>
  <c r="F160" i="2"/>
  <c r="G160" i="2" l="1"/>
  <c r="F161" i="2"/>
  <c r="G161" i="2" l="1"/>
  <c r="F162" i="2"/>
  <c r="F163" i="2" l="1"/>
  <c r="G162" i="2"/>
  <c r="G163" i="2" l="1"/>
  <c r="F164" i="2"/>
  <c r="F165" i="2" l="1"/>
  <c r="G164" i="2"/>
  <c r="G165" i="2" l="1"/>
  <c r="F166" i="2"/>
  <c r="G166" i="2" l="1"/>
  <c r="F167" i="2"/>
  <c r="G167" i="2" l="1"/>
  <c r="F168" i="2"/>
  <c r="F169" i="2" l="1"/>
  <c r="G168" i="2"/>
  <c r="G169" i="2" l="1"/>
  <c r="F170" i="2"/>
  <c r="G170" i="2" l="1"/>
  <c r="F171" i="2"/>
  <c r="G171" i="2" l="1"/>
  <c r="F172" i="2"/>
  <c r="F173" i="2" l="1"/>
  <c r="G172" i="2"/>
  <c r="G173" i="2" l="1"/>
  <c r="F174" i="2"/>
  <c r="G174" i="2" l="1"/>
  <c r="F175" i="2"/>
  <c r="G175" i="2" l="1"/>
  <c r="F176" i="2"/>
  <c r="F177" i="2" l="1"/>
  <c r="G176" i="2"/>
  <c r="G177" i="2" l="1"/>
  <c r="F178" i="2"/>
  <c r="G178" i="2" l="1"/>
  <c r="F179" i="2"/>
  <c r="G179" i="2" l="1"/>
  <c r="F180" i="2"/>
  <c r="F181" i="2" l="1"/>
  <c r="G180" i="2"/>
  <c r="G181" i="2" l="1"/>
  <c r="F182" i="2"/>
  <c r="G182" i="2" l="1"/>
  <c r="F183" i="2"/>
  <c r="G183" i="2" l="1"/>
  <c r="F184" i="2"/>
  <c r="F185" i="2" l="1"/>
  <c r="G184" i="2"/>
  <c r="G185" i="2" l="1"/>
  <c r="F186" i="2"/>
  <c r="G186" i="2" l="1"/>
  <c r="F187" i="2"/>
  <c r="G187" i="2" l="1"/>
  <c r="F188" i="2"/>
  <c r="F189" i="2" l="1"/>
  <c r="G188" i="2"/>
  <c r="G189" i="2" l="1"/>
  <c r="F190" i="2"/>
  <c r="G190" i="2" l="1"/>
  <c r="F191" i="2"/>
  <c r="G191" i="2" l="1"/>
  <c r="F192" i="2"/>
  <c r="F193" i="2" l="1"/>
  <c r="G192" i="2"/>
  <c r="G193" i="2" l="1"/>
  <c r="F194" i="2"/>
  <c r="G194" i="2" l="1"/>
  <c r="F195" i="2"/>
  <c r="G195" i="2" l="1"/>
  <c r="F196" i="2"/>
  <c r="F197" i="2" l="1"/>
  <c r="G196" i="2"/>
  <c r="G197" i="2" l="1"/>
  <c r="F198" i="2"/>
  <c r="G198" i="2" l="1"/>
  <c r="F199" i="2"/>
  <c r="G199" i="2" l="1"/>
  <c r="F200" i="2"/>
  <c r="F201" i="2" l="1"/>
  <c r="G200" i="2"/>
  <c r="G201" i="2" l="1"/>
  <c r="F202" i="2"/>
  <c r="G202" i="2" l="1"/>
  <c r="F203" i="2"/>
  <c r="G203" i="2" l="1"/>
  <c r="F204" i="2"/>
  <c r="F205" i="2" l="1"/>
  <c r="G204" i="2"/>
  <c r="G205" i="2" l="1"/>
  <c r="F206" i="2"/>
  <c r="G206" i="2" l="1"/>
  <c r="F207" i="2"/>
  <c r="G207" i="2" l="1"/>
  <c r="F208" i="2"/>
  <c r="F209" i="2" l="1"/>
  <c r="G208" i="2"/>
  <c r="G209" i="2" l="1"/>
  <c r="F210" i="2"/>
  <c r="G210" i="2" l="1"/>
  <c r="F211" i="2"/>
  <c r="G211" i="2" l="1"/>
  <c r="F212" i="2"/>
  <c r="F213" i="2" l="1"/>
  <c r="G212" i="2"/>
  <c r="G213" i="2" l="1"/>
  <c r="F214" i="2"/>
  <c r="G214" i="2" l="1"/>
  <c r="F215" i="2"/>
  <c r="G215" i="2" l="1"/>
  <c r="F216" i="2"/>
  <c r="F217" i="2" l="1"/>
  <c r="G216" i="2"/>
  <c r="G217" i="2" l="1"/>
  <c r="F218" i="2"/>
  <c r="G218" i="2" l="1"/>
  <c r="F219" i="2"/>
  <c r="G219" i="2" l="1"/>
  <c r="F220" i="2"/>
  <c r="F221" i="2" l="1"/>
  <c r="G220" i="2"/>
  <c r="G221" i="2" l="1"/>
  <c r="F222" i="2"/>
  <c r="G222" i="2" l="1"/>
  <c r="F223" i="2"/>
  <c r="G223" i="2" l="1"/>
  <c r="F224" i="2"/>
  <c r="F225" i="2" l="1"/>
  <c r="G224" i="2"/>
  <c r="G225" i="2" l="1"/>
  <c r="F226" i="2"/>
  <c r="G226" i="2" l="1"/>
  <c r="F227" i="2"/>
  <c r="G227" i="2" l="1"/>
  <c r="F228" i="2"/>
  <c r="F229" i="2" l="1"/>
  <c r="G228" i="2"/>
  <c r="G229" i="2" l="1"/>
  <c r="F230" i="2"/>
  <c r="G230" i="2" l="1"/>
  <c r="F231" i="2"/>
  <c r="G231" i="2" l="1"/>
  <c r="F232" i="2"/>
  <c r="F233" i="2" l="1"/>
  <c r="G232" i="2"/>
  <c r="G233" i="2" l="1"/>
  <c r="F234" i="2"/>
  <c r="G234" i="2" l="1"/>
  <c r="F235" i="2"/>
  <c r="G235" i="2" l="1"/>
  <c r="F236" i="2"/>
  <c r="F237" i="2" l="1"/>
  <c r="G236" i="2"/>
  <c r="G237" i="2" l="1"/>
  <c r="F238" i="2"/>
  <c r="G238" i="2" l="1"/>
  <c r="F239" i="2"/>
  <c r="G239" i="2" l="1"/>
  <c r="F240" i="2"/>
  <c r="F241" i="2" l="1"/>
  <c r="G240" i="2"/>
  <c r="G241" i="2" l="1"/>
  <c r="F242" i="2"/>
  <c r="G242" i="2" l="1"/>
  <c r="F243" i="2"/>
  <c r="G243" i="2" l="1"/>
  <c r="F244" i="2"/>
  <c r="F245" i="2" l="1"/>
  <c r="G244" i="2"/>
  <c r="G245" i="2" l="1"/>
  <c r="F246" i="2"/>
  <c r="G246" i="2" l="1"/>
  <c r="F247" i="2"/>
  <c r="G247" i="2" l="1"/>
  <c r="F248" i="2"/>
  <c r="F249" i="2" l="1"/>
  <c r="G249" i="2" s="1"/>
  <c r="G248" i="2"/>
</calcChain>
</file>

<file path=xl/sharedStrings.xml><?xml version="1.0" encoding="utf-8"?>
<sst xmlns="http://schemas.openxmlformats.org/spreadsheetml/2006/main" count="62" uniqueCount="60">
  <si>
    <t>Micro</t>
  </si>
  <si>
    <t>Réel</t>
  </si>
  <si>
    <t>Montant investissement :</t>
  </si>
  <si>
    <t>terrain</t>
  </si>
  <si>
    <t>gros œuvre</t>
  </si>
  <si>
    <t>autres agentc</t>
  </si>
  <si>
    <t>-</t>
  </si>
  <si>
    <t>facade etancheité</t>
  </si>
  <si>
    <t>durée</t>
  </si>
  <si>
    <t>Montant mobilier :</t>
  </si>
  <si>
    <t>mobilier</t>
  </si>
  <si>
    <t>total amort.</t>
  </si>
  <si>
    <t>Montant emprunt :</t>
  </si>
  <si>
    <t>Amort :</t>
  </si>
  <si>
    <t>Simulation d'emprunt</t>
  </si>
  <si>
    <t>Montant</t>
  </si>
  <si>
    <t>Durée</t>
  </si>
  <si>
    <t>Taux Annuel</t>
  </si>
  <si>
    <t>Début échéance</t>
  </si>
  <si>
    <t>Mensualité</t>
  </si>
  <si>
    <t>Dernière période</t>
  </si>
  <si>
    <t>[Euros]</t>
  </si>
  <si>
    <t>[date]</t>
  </si>
  <si>
    <t>N° de période</t>
  </si>
  <si>
    <t>Date échéance</t>
  </si>
  <si>
    <t>Intérêts de la période</t>
  </si>
  <si>
    <t>Capital remboursé</t>
  </si>
  <si>
    <t>Cumul des intérêts</t>
  </si>
  <si>
    <t>Cumul du Capital</t>
  </si>
  <si>
    <t>Capital restant dû</t>
  </si>
  <si>
    <t>(frais copropriété, assurances, entretien, honoraires, …)</t>
  </si>
  <si>
    <t>autres LMNP</t>
  </si>
  <si>
    <t>chambres d'hôtes, gites ruraux, meublés de tourisme</t>
  </si>
  <si>
    <t>(1) intérêts 1ere année</t>
  </si>
  <si>
    <t>Nature investissement :</t>
  </si>
  <si>
    <t>neuf</t>
  </si>
  <si>
    <t>ancien</t>
  </si>
  <si>
    <t>Frais notaire estimés</t>
  </si>
  <si>
    <t>installation générale</t>
  </si>
  <si>
    <t xml:space="preserve">Régime de location meublée </t>
  </si>
  <si>
    <t>Tranche Marginale d'Imposition (TMI)</t>
  </si>
  <si>
    <t>PS :</t>
  </si>
  <si>
    <t>Total impôts et prélèvements sociaux</t>
  </si>
  <si>
    <t>CFE :</t>
  </si>
  <si>
    <t>Montant de votre économie</t>
  </si>
  <si>
    <t>COMPARATIF REGIME MICRO VS REGIME REEL</t>
  </si>
  <si>
    <t xml:space="preserve">Tous les champs en vert sont obligatoires </t>
  </si>
  <si>
    <t>ZONE DE SAISIE D'INFORMATIONS</t>
  </si>
  <si>
    <t>Autres charges :</t>
  </si>
  <si>
    <t>Taux d'intérêt :</t>
  </si>
  <si>
    <t>Durée (en mois) :</t>
  </si>
  <si>
    <t>Taxe foncière :</t>
  </si>
  <si>
    <t>Loyer annuel Hors taxes :</t>
  </si>
  <si>
    <t>Loyers</t>
  </si>
  <si>
    <t>Abattement forfaitaire</t>
  </si>
  <si>
    <t>Taxe fonciere  et CFE</t>
  </si>
  <si>
    <r>
      <t>Interets d'emprunt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 xml:space="preserve"> </t>
    </r>
  </si>
  <si>
    <t xml:space="preserve">Autres charges </t>
  </si>
  <si>
    <t>Amortissements</t>
  </si>
  <si>
    <t>Résultat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</si>
</sst>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164" formatCode="#,##0.00\ &quot;F&quot;;\-#,##0.00\ &quot;F&quot;"/>
    <numFmt numFmtId="165" formatCode="_-* #,##0.00\ [$€]_-;\-* #,##0.00\ [$€]_-;_-* &quot;-&quot;??\ [$€]_-;_-@_-"/>
    <numFmt numFmtId="166" formatCode="_-* #,##0.00\ _F_-;\-* #,##0.00\ _F_-;_-* &quot;-&quot;??\ _F_-;_-@_-"/>
    <numFmt numFmtId="167" formatCode="mmm\ yy"/>
    <numFmt numFmtId="168" formatCode="#,##0\ &quot;F&quot;;\-#,##0\ &quot;F&quot;"/>
    <numFmt numFmtId="169" formatCode="mmm\-yyyy"/>
    <numFmt numFmtId="170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Franklin Gothic Dem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name val="Small Fonts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DotDot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92">
    <xf numFmtId="0" fontId="0" fillId="0" borderId="0" xfId="0"/>
    <xf numFmtId="9" fontId="0" fillId="0" borderId="0" xfId="0" applyNumberForma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0" fontId="4" fillId="0" borderId="0" xfId="1" applyFont="1" applyProtection="1">
      <protection locked="0"/>
    </xf>
    <xf numFmtId="164" fontId="3" fillId="0" borderId="0" xfId="1" applyNumberFormat="1" applyProtection="1">
      <protection locked="0"/>
    </xf>
    <xf numFmtId="0" fontId="3" fillId="0" borderId="0" xfId="1" applyProtection="1">
      <protection locked="0"/>
    </xf>
    <xf numFmtId="164" fontId="3" fillId="2" borderId="1" xfId="1" applyNumberFormat="1" applyFill="1" applyBorder="1" applyAlignment="1" applyProtection="1">
      <alignment horizontal="center" vertical="center" wrapText="1"/>
      <protection locked="0"/>
    </xf>
    <xf numFmtId="165" fontId="5" fillId="0" borderId="1" xfId="2" applyFont="1" applyBorder="1" applyProtection="1">
      <protection locked="0"/>
    </xf>
    <xf numFmtId="0" fontId="5" fillId="0" borderId="1" xfId="3" applyNumberFormat="1" applyFont="1" applyBorder="1" applyProtection="1">
      <protection locked="0"/>
    </xf>
    <xf numFmtId="10" fontId="5" fillId="0" borderId="1" xfId="4" applyNumberFormat="1" applyFont="1" applyBorder="1" applyProtection="1">
      <protection locked="0"/>
    </xf>
    <xf numFmtId="167" fontId="5" fillId="0" borderId="1" xfId="1" applyNumberFormat="1" applyFont="1" applyBorder="1" applyProtection="1">
      <protection locked="0"/>
    </xf>
    <xf numFmtId="164" fontId="6" fillId="3" borderId="0" xfId="1" applyNumberFormat="1" applyFont="1" applyFill="1" applyAlignment="1" applyProtection="1">
      <alignment horizontal="right"/>
      <protection locked="0"/>
    </xf>
    <xf numFmtId="168" fontId="7" fillId="0" borderId="0" xfId="1" applyNumberFormat="1" applyFont="1" applyAlignment="1" applyProtection="1">
      <alignment horizontal="right" vertical="top"/>
      <protection hidden="1"/>
    </xf>
    <xf numFmtId="164" fontId="6" fillId="3" borderId="0" xfId="1" applyNumberFormat="1" applyFont="1" applyFill="1" applyProtection="1">
      <protection locked="0"/>
    </xf>
    <xf numFmtId="14" fontId="6" fillId="3" borderId="0" xfId="1" applyNumberFormat="1" applyFont="1" applyFill="1" applyAlignment="1" applyProtection="1">
      <alignment horizontal="right"/>
      <protection locked="0"/>
    </xf>
    <xf numFmtId="0" fontId="3" fillId="0" borderId="0" xfId="1"/>
    <xf numFmtId="164" fontId="8" fillId="0" borderId="0" xfId="1" applyNumberFormat="1" applyFont="1" applyProtection="1">
      <protection locked="0"/>
    </xf>
    <xf numFmtId="14" fontId="8" fillId="0" borderId="0" xfId="1" applyNumberFormat="1" applyFont="1" applyAlignment="1" applyProtection="1">
      <alignment horizontal="right"/>
      <protection locked="0"/>
    </xf>
    <xf numFmtId="164" fontId="9" fillId="0" borderId="0" xfId="1" applyNumberFormat="1" applyFont="1" applyProtection="1">
      <protection locked="0"/>
    </xf>
    <xf numFmtId="0" fontId="5" fillId="4" borderId="2" xfId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right" vertical="center" wrapText="1"/>
    </xf>
    <xf numFmtId="164" fontId="5" fillId="4" borderId="4" xfId="1" applyNumberFormat="1" applyFont="1" applyFill="1" applyBorder="1" applyAlignment="1">
      <alignment horizontal="right" vertical="center" wrapText="1"/>
    </xf>
    <xf numFmtId="0" fontId="3" fillId="0" borderId="0" xfId="1" applyAlignment="1" applyProtection="1">
      <alignment horizontal="center"/>
      <protection locked="0"/>
    </xf>
    <xf numFmtId="169" fontId="3" fillId="0" borderId="0" xfId="1" applyNumberFormat="1" applyProtection="1">
      <protection locked="0"/>
    </xf>
    <xf numFmtId="165" fontId="3" fillId="0" borderId="0" xfId="2" applyProtection="1">
      <protection locked="0"/>
    </xf>
    <xf numFmtId="0" fontId="4" fillId="0" borderId="0" xfId="1" applyFont="1" applyFill="1" applyBorder="1" applyProtection="1">
      <protection locked="0"/>
    </xf>
    <xf numFmtId="164" fontId="3" fillId="0" borderId="0" xfId="1" applyNumberFormat="1" applyFill="1" applyBorder="1" applyProtection="1">
      <protection locked="0"/>
    </xf>
    <xf numFmtId="0" fontId="0" fillId="0" borderId="0" xfId="0" applyFill="1" applyBorder="1"/>
    <xf numFmtId="0" fontId="3" fillId="0" borderId="0" xfId="1" applyFill="1" applyBorder="1" applyProtection="1">
      <protection locked="0"/>
    </xf>
    <xf numFmtId="164" fontId="3" fillId="0" borderId="0" xfId="1" applyNumberForma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Protection="1">
      <protection locked="0"/>
    </xf>
    <xf numFmtId="10" fontId="5" fillId="0" borderId="0" xfId="4" applyNumberFormat="1" applyFont="1" applyFill="1" applyBorder="1" applyProtection="1">
      <protection locked="0"/>
    </xf>
    <xf numFmtId="167" fontId="5" fillId="0" borderId="0" xfId="1" applyNumberFormat="1" applyFont="1" applyFill="1" applyBorder="1" applyProtection="1">
      <protection locked="0"/>
    </xf>
    <xf numFmtId="0" fontId="3" fillId="0" borderId="0" xfId="1" applyFill="1" applyBorder="1"/>
    <xf numFmtId="14" fontId="8" fillId="0" borderId="0" xfId="1" applyNumberFormat="1" applyFont="1" applyFill="1" applyBorder="1" applyAlignment="1" applyProtection="1">
      <alignment horizontal="right"/>
      <protection locked="0"/>
    </xf>
    <xf numFmtId="164" fontId="9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3" fillId="0" borderId="0" xfId="1" applyFill="1" applyBorder="1" applyAlignment="1" applyProtection="1">
      <alignment horizontal="center"/>
      <protection locked="0"/>
    </xf>
    <xf numFmtId="169" fontId="3" fillId="0" borderId="0" xfId="1" applyNumberFormat="1" applyFill="1" applyBorder="1" applyProtection="1">
      <protection locked="0"/>
    </xf>
    <xf numFmtId="165" fontId="3" fillId="0" borderId="0" xfId="2" applyFill="1" applyBorder="1" applyProtection="1"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2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3" fillId="0" borderId="0" xfId="0" quotePrefix="1" applyFont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6" borderId="0" xfId="2" applyFont="1" applyFill="1" applyProtection="1">
      <protection locked="0"/>
    </xf>
    <xf numFmtId="0" fontId="0" fillId="0" borderId="9" xfId="0" applyFill="1" applyBorder="1"/>
    <xf numFmtId="3" fontId="0" fillId="0" borderId="0" xfId="0" applyNumberFormat="1" applyFill="1" applyBorder="1"/>
    <xf numFmtId="0" fontId="11" fillId="0" borderId="9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quotePrefix="1" applyFont="1" applyBorder="1" applyAlignment="1">
      <alignment horizontal="center"/>
    </xf>
    <xf numFmtId="0" fontId="14" fillId="6" borderId="8" xfId="0" applyFont="1" applyFill="1" applyBorder="1" applyAlignment="1">
      <alignment horizontal="left" vertical="center"/>
    </xf>
    <xf numFmtId="170" fontId="0" fillId="0" borderId="13" xfId="5" applyNumberFormat="1" applyFont="1" applyBorder="1"/>
    <xf numFmtId="170" fontId="0" fillId="0" borderId="11" xfId="5" applyNumberFormat="1" applyFont="1" applyBorder="1"/>
    <xf numFmtId="170" fontId="0" fillId="0" borderId="14" xfId="5" applyNumberFormat="1" applyFont="1" applyBorder="1"/>
    <xf numFmtId="170" fontId="0" fillId="5" borderId="5" xfId="5" applyNumberFormat="1" applyFont="1" applyFill="1" applyBorder="1"/>
    <xf numFmtId="170" fontId="0" fillId="5" borderId="14" xfId="5" applyNumberFormat="1" applyFont="1" applyFill="1" applyBorder="1"/>
    <xf numFmtId="170" fontId="0" fillId="0" borderId="5" xfId="5" applyNumberFormat="1" applyFont="1" applyBorder="1"/>
    <xf numFmtId="170" fontId="0" fillId="5" borderId="15" xfId="5" applyNumberFormat="1" applyFont="1" applyFill="1" applyBorder="1"/>
    <xf numFmtId="170" fontId="0" fillId="0" borderId="7" xfId="5" applyNumberFormat="1" applyFont="1" applyBorder="1"/>
    <xf numFmtId="170" fontId="0" fillId="0" borderId="16" xfId="5" applyNumberFormat="1" applyFont="1" applyBorder="1"/>
    <xf numFmtId="170" fontId="0" fillId="0" borderId="6" xfId="5" applyNumberFormat="1" applyFont="1" applyBorder="1"/>
    <xf numFmtId="170" fontId="14" fillId="6" borderId="17" xfId="5" applyNumberFormat="1" applyFont="1" applyFill="1" applyBorder="1" applyAlignment="1">
      <alignment horizontal="right" vertical="center"/>
    </xf>
    <xf numFmtId="170" fontId="14" fillId="6" borderId="8" xfId="5" applyNumberFormat="1" applyFont="1" applyFill="1" applyBorder="1" applyAlignment="1">
      <alignment horizontal="right" vertical="center"/>
    </xf>
    <xf numFmtId="3" fontId="0" fillId="7" borderId="0" xfId="0" applyNumberForma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9" xfId="0" applyFill="1" applyBorder="1" applyAlignment="1" applyProtection="1">
      <alignment horizontal="center"/>
      <protection locked="0"/>
    </xf>
    <xf numFmtId="9" fontId="0" fillId="7" borderId="0" xfId="0" applyNumberFormat="1" applyFill="1" applyBorder="1" applyAlignment="1" applyProtection="1">
      <alignment horizontal="center"/>
      <protection locked="0"/>
    </xf>
    <xf numFmtId="3" fontId="0" fillId="8" borderId="0" xfId="0" applyNumberFormat="1" applyFill="1" applyBorder="1" applyProtection="1"/>
    <xf numFmtId="0" fontId="17" fillId="0" borderId="0" xfId="0" applyFont="1" applyBorder="1"/>
    <xf numFmtId="0" fontId="1" fillId="6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170" fontId="16" fillId="0" borderId="0" xfId="5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0" fontId="0" fillId="7" borderId="0" xfId="0" applyNumberFormat="1" applyFill="1" applyBorder="1" applyProtection="1">
      <protection locked="0"/>
    </xf>
  </cellXfs>
  <cellStyles count="6">
    <cellStyle name="Euro" xfId="2"/>
    <cellStyle name="Milliers 2" xfId="3"/>
    <cellStyle name="Monétaire" xfId="5" builtinId="4"/>
    <cellStyle name="Normal" xfId="0" builtinId="0"/>
    <cellStyle name="Normal 2" xfId="1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dri\Desktop\Simulateur%20Empru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'amortissement SCI"/>
      <sheetName val="Plan d'amortissement matériel"/>
    </sheetNames>
    <sheetDataSet>
      <sheetData sheetId="0">
        <row r="3">
          <cell r="C3">
            <v>150000</v>
          </cell>
          <cell r="D3">
            <v>240</v>
          </cell>
          <cell r="E3">
            <v>4.4999999999999998E-2</v>
          </cell>
          <cell r="F3">
            <v>39083</v>
          </cell>
        </row>
        <row r="5">
          <cell r="A5">
            <v>948.97406432994376</v>
          </cell>
          <cell r="B5">
            <v>46388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workbookViewId="0">
      <selection activeCell="G5" sqref="G5"/>
    </sheetView>
  </sheetViews>
  <sheetFormatPr baseColWidth="10" defaultRowHeight="15" x14ac:dyDescent="0.25"/>
  <cols>
    <col min="1" max="1" width="38.140625" style="46" bestFit="1" customWidth="1"/>
    <col min="2" max="2" width="16.28515625" style="46" bestFit="1" customWidth="1"/>
    <col min="3" max="3" width="26" style="46" bestFit="1" customWidth="1"/>
    <col min="4" max="4" width="8.5703125" customWidth="1"/>
    <col min="5" max="5" width="45.28515625" bestFit="1" customWidth="1"/>
    <col min="11" max="11" width="14.7109375" customWidth="1"/>
  </cols>
  <sheetData>
    <row r="1" spans="1:7" x14ac:dyDescent="0.25">
      <c r="A1" s="86" t="s">
        <v>45</v>
      </c>
      <c r="B1" s="86"/>
      <c r="C1" s="86"/>
      <c r="D1" s="59"/>
      <c r="E1" s="87" t="s">
        <v>47</v>
      </c>
      <c r="F1" s="87"/>
      <c r="G1" s="87"/>
    </row>
    <row r="2" spans="1:7" x14ac:dyDescent="0.25">
      <c r="A2"/>
      <c r="B2"/>
      <c r="C2"/>
      <c r="D2" s="59"/>
      <c r="E2" s="65" t="s">
        <v>46</v>
      </c>
    </row>
    <row r="3" spans="1:7" ht="15.75" thickBot="1" x14ac:dyDescent="0.3">
      <c r="A3"/>
      <c r="B3"/>
      <c r="C3"/>
      <c r="D3" s="59"/>
      <c r="E3" s="53"/>
      <c r="F3" s="53"/>
      <c r="G3" s="53"/>
    </row>
    <row r="4" spans="1:7" ht="16.5" thickBot="1" x14ac:dyDescent="0.3">
      <c r="A4" s="55"/>
      <c r="B4" s="57" t="s">
        <v>0</v>
      </c>
      <c r="C4" s="56" t="s">
        <v>1</v>
      </c>
      <c r="D4" s="59"/>
      <c r="E4" s="58" t="s">
        <v>39</v>
      </c>
      <c r="F4" s="85"/>
      <c r="G4" s="59" t="s">
        <v>40</v>
      </c>
    </row>
    <row r="5" spans="1:7" x14ac:dyDescent="0.25">
      <c r="A5" s="54" t="s">
        <v>53</v>
      </c>
      <c r="B5" s="68">
        <f>F14</f>
        <v>7000</v>
      </c>
      <c r="C5" s="69">
        <f>F14</f>
        <v>7000</v>
      </c>
      <c r="D5" s="66"/>
      <c r="E5" s="82" t="s">
        <v>31</v>
      </c>
      <c r="F5" s="30"/>
      <c r="G5" s="83">
        <v>0.3</v>
      </c>
    </row>
    <row r="6" spans="1:7" x14ac:dyDescent="0.25">
      <c r="A6" s="49" t="s">
        <v>54</v>
      </c>
      <c r="B6" s="70">
        <f>IF(E5="autres LMNP",B5*-0.5,B5*-0.71)</f>
        <v>-3500</v>
      </c>
      <c r="C6" s="71"/>
      <c r="D6" s="46"/>
      <c r="E6" s="61"/>
      <c r="F6" s="30"/>
      <c r="G6" s="62"/>
    </row>
    <row r="7" spans="1:7" x14ac:dyDescent="0.25">
      <c r="A7" s="49" t="s">
        <v>55</v>
      </c>
      <c r="B7" s="72"/>
      <c r="C7" s="73">
        <f>-F15-amort!B19</f>
        <v>-750</v>
      </c>
      <c r="D7" s="46"/>
      <c r="E7" s="61" t="s">
        <v>2</v>
      </c>
      <c r="F7" s="80">
        <v>200000</v>
      </c>
      <c r="G7" s="62"/>
    </row>
    <row r="8" spans="1:7" ht="17.25" x14ac:dyDescent="0.25">
      <c r="A8" s="49" t="s">
        <v>56</v>
      </c>
      <c r="B8" s="72"/>
      <c r="C8" s="73">
        <f>-emprunt!E21</f>
        <v>-5165.9407227017145</v>
      </c>
      <c r="D8" s="46"/>
      <c r="E8" s="61" t="s">
        <v>34</v>
      </c>
      <c r="F8" s="80" t="s">
        <v>36</v>
      </c>
      <c r="G8" s="30"/>
    </row>
    <row r="9" spans="1:7" x14ac:dyDescent="0.25">
      <c r="A9" s="49" t="s">
        <v>57</v>
      </c>
      <c r="B9" s="72"/>
      <c r="C9" s="73">
        <f>-F16</f>
        <v>-750</v>
      </c>
      <c r="D9" s="47"/>
      <c r="E9" s="61" t="s">
        <v>37</v>
      </c>
      <c r="F9" s="84">
        <f>IF(F8="neuf",F7*0.03,F7*0.075)</f>
        <v>15000</v>
      </c>
      <c r="G9" s="30"/>
    </row>
    <row r="10" spans="1:7" x14ac:dyDescent="0.25">
      <c r="A10" s="50" t="s">
        <v>58</v>
      </c>
      <c r="B10" s="74"/>
      <c r="C10" s="75">
        <f>-amort!E13</f>
        <v>-8938.0357142857138</v>
      </c>
      <c r="D10" s="47"/>
      <c r="E10" s="61" t="s">
        <v>9</v>
      </c>
      <c r="F10" s="80">
        <v>5000</v>
      </c>
      <c r="G10" s="30"/>
    </row>
    <row r="11" spans="1:7" x14ac:dyDescent="0.25">
      <c r="A11" s="51" t="s">
        <v>59</v>
      </c>
      <c r="B11" s="76">
        <f>SUM(B5:B10)</f>
        <v>3500</v>
      </c>
      <c r="C11" s="77">
        <f>SUM(C5:C10)</f>
        <v>-8603.9764369874283</v>
      </c>
      <c r="D11" s="46"/>
      <c r="E11" s="61" t="s">
        <v>12</v>
      </c>
      <c r="F11" s="80">
        <v>150000</v>
      </c>
      <c r="G11" s="30"/>
    </row>
    <row r="12" spans="1:7" ht="15.75" x14ac:dyDescent="0.25">
      <c r="A12" s="67" t="s">
        <v>42</v>
      </c>
      <c r="B12" s="78">
        <f>(B11*G5)+(B11*amort!B18)</f>
        <v>1652</v>
      </c>
      <c r="C12" s="79">
        <f>IF(C11&lt;=0,0,C11*G5+C11*amort!B18)</f>
        <v>0</v>
      </c>
      <c r="D12" s="47"/>
      <c r="E12" s="61" t="s">
        <v>50</v>
      </c>
      <c r="F12" s="81">
        <v>240</v>
      </c>
      <c r="G12" s="30"/>
    </row>
    <row r="13" spans="1:7" x14ac:dyDescent="0.25">
      <c r="A13" s="52" t="s">
        <v>33</v>
      </c>
      <c r="B13"/>
      <c r="C13"/>
      <c r="D13" s="47"/>
      <c r="E13" s="61" t="s">
        <v>49</v>
      </c>
      <c r="F13" s="91">
        <v>3.5000000000000003E-2</v>
      </c>
      <c r="G13" s="30"/>
    </row>
    <row r="14" spans="1:7" x14ac:dyDescent="0.25">
      <c r="A14"/>
      <c r="B14"/>
      <c r="C14"/>
      <c r="D14" s="47"/>
      <c r="E14" s="61" t="s">
        <v>52</v>
      </c>
      <c r="F14" s="80">
        <v>7000</v>
      </c>
      <c r="G14" s="30"/>
    </row>
    <row r="15" spans="1:7" ht="17.25" customHeight="1" x14ac:dyDescent="0.25">
      <c r="A15" s="88" t="str">
        <f>IF(B12&gt;C12,"Le régime réel est plus intéressant que le régime micro et vous permet d'économiser des impôts ","Le régime micro est plus intéressant que le régime réel et vous permet d'économiser")</f>
        <v xml:space="preserve">Le régime réel est plus intéressant que le régime micro et vous permet d'économiser des impôts </v>
      </c>
      <c r="B15" s="89">
        <f>IF(B12&gt;C12,B12-C12,C12-B12)</f>
        <v>1652</v>
      </c>
      <c r="C15" s="90" t="s">
        <v>44</v>
      </c>
      <c r="D15" s="47"/>
      <c r="E15" s="61" t="s">
        <v>51</v>
      </c>
      <c r="F15" s="80">
        <v>500</v>
      </c>
      <c r="G15" s="30"/>
    </row>
    <row r="16" spans="1:7" ht="14.25" customHeight="1" x14ac:dyDescent="0.25">
      <c r="A16" s="88"/>
      <c r="B16" s="89"/>
      <c r="C16" s="90"/>
      <c r="D16" s="47"/>
      <c r="E16" s="61" t="s">
        <v>48</v>
      </c>
      <c r="F16" s="81">
        <v>750</v>
      </c>
      <c r="G16" s="30"/>
    </row>
    <row r="17" spans="1:12" x14ac:dyDescent="0.25">
      <c r="A17" s="88"/>
      <c r="B17" s="89"/>
      <c r="C17" s="90"/>
      <c r="D17" s="47"/>
      <c r="E17" s="63" t="s">
        <v>30</v>
      </c>
      <c r="F17" s="62"/>
      <c r="G17" s="30"/>
    </row>
    <row r="18" spans="1:12" x14ac:dyDescent="0.25">
      <c r="A18" s="47"/>
      <c r="D18" s="47"/>
      <c r="G18" s="64"/>
    </row>
    <row r="19" spans="1:12" x14ac:dyDescent="0.25">
      <c r="D19" s="46"/>
      <c r="K19" s="29"/>
      <c r="L19" s="30"/>
    </row>
    <row r="20" spans="1:12" x14ac:dyDescent="0.25">
      <c r="D20" s="59"/>
      <c r="E20" s="53"/>
      <c r="F20" s="53"/>
      <c r="G20" s="59"/>
      <c r="K20" s="29"/>
      <c r="L20" s="30"/>
    </row>
    <row r="21" spans="1:12" x14ac:dyDescent="0.25">
      <c r="C21" s="59"/>
      <c r="K21" s="43"/>
      <c r="L21" s="30"/>
    </row>
    <row r="22" spans="1:12" x14ac:dyDescent="0.25">
      <c r="K22" s="43"/>
      <c r="L22" s="30"/>
    </row>
    <row r="23" spans="1:12" x14ac:dyDescent="0.25">
      <c r="K23" s="43"/>
      <c r="L23" s="30"/>
    </row>
    <row r="24" spans="1:12" x14ac:dyDescent="0.25">
      <c r="K24" s="43"/>
      <c r="L24" s="30"/>
    </row>
    <row r="25" spans="1:12" x14ac:dyDescent="0.25">
      <c r="K25" s="43"/>
      <c r="L25" s="30"/>
    </row>
    <row r="26" spans="1:12" x14ac:dyDescent="0.25">
      <c r="K26" s="43"/>
      <c r="L26" s="30"/>
    </row>
    <row r="27" spans="1:12" x14ac:dyDescent="0.25">
      <c r="K27" s="43"/>
      <c r="L27" s="30"/>
    </row>
    <row r="28" spans="1:12" x14ac:dyDescent="0.25">
      <c r="K28" s="43"/>
      <c r="L28" s="30"/>
    </row>
    <row r="29" spans="1:12" x14ac:dyDescent="0.25">
      <c r="K29" s="43"/>
      <c r="L29" s="30"/>
    </row>
    <row r="30" spans="1:12" x14ac:dyDescent="0.25">
      <c r="K30" s="43"/>
      <c r="L30" s="30"/>
    </row>
    <row r="31" spans="1:12" x14ac:dyDescent="0.25">
      <c r="K31" s="43"/>
      <c r="L31" s="30"/>
    </row>
    <row r="32" spans="1:12" x14ac:dyDescent="0.25">
      <c r="K32" s="43"/>
      <c r="L32" s="30"/>
    </row>
    <row r="33" spans="11:12" x14ac:dyDescent="0.25">
      <c r="K33" s="43"/>
      <c r="L33" s="30"/>
    </row>
    <row r="34" spans="11:12" x14ac:dyDescent="0.25">
      <c r="K34" s="43"/>
      <c r="L34" s="30"/>
    </row>
    <row r="35" spans="11:12" ht="27" customHeight="1" x14ac:dyDescent="0.25">
      <c r="K35" s="43"/>
      <c r="L35" s="30"/>
    </row>
    <row r="36" spans="11:12" x14ac:dyDescent="0.25">
      <c r="K36" s="43"/>
      <c r="L36" s="30"/>
    </row>
    <row r="37" spans="11:12" x14ac:dyDescent="0.25">
      <c r="K37" s="43"/>
      <c r="L37" s="30"/>
    </row>
    <row r="38" spans="11:12" x14ac:dyDescent="0.25">
      <c r="K38" s="43"/>
      <c r="L38" s="30"/>
    </row>
    <row r="39" spans="11:12" x14ac:dyDescent="0.25">
      <c r="K39" s="43"/>
      <c r="L39" s="30"/>
    </row>
    <row r="40" spans="11:12" x14ac:dyDescent="0.25">
      <c r="K40" s="43"/>
      <c r="L40" s="30"/>
    </row>
    <row r="41" spans="11:12" x14ac:dyDescent="0.25">
      <c r="K41" s="43"/>
      <c r="L41" s="30"/>
    </row>
    <row r="42" spans="11:12" x14ac:dyDescent="0.25">
      <c r="K42" s="43"/>
      <c r="L42" s="30"/>
    </row>
    <row r="43" spans="11:12" x14ac:dyDescent="0.25">
      <c r="K43" s="43"/>
      <c r="L43" s="30"/>
    </row>
    <row r="44" spans="11:12" x14ac:dyDescent="0.25">
      <c r="K44" s="43"/>
      <c r="L44" s="30"/>
    </row>
    <row r="45" spans="11:12" x14ac:dyDescent="0.25">
      <c r="K45" s="43"/>
      <c r="L45" s="30"/>
    </row>
    <row r="46" spans="11:12" x14ac:dyDescent="0.25">
      <c r="K46" s="43"/>
      <c r="L46" s="30"/>
    </row>
    <row r="47" spans="11:12" x14ac:dyDescent="0.25">
      <c r="K47" s="43"/>
      <c r="L47" s="30"/>
    </row>
    <row r="48" spans="11:12" x14ac:dyDescent="0.25">
      <c r="K48" s="43"/>
      <c r="L48" s="30"/>
    </row>
    <row r="49" spans="11:12" x14ac:dyDescent="0.25">
      <c r="K49" s="43"/>
      <c r="L49" s="30"/>
    </row>
    <row r="50" spans="11:12" x14ac:dyDescent="0.25">
      <c r="K50" s="43"/>
      <c r="L50" s="30"/>
    </row>
    <row r="51" spans="11:12" x14ac:dyDescent="0.25">
      <c r="K51" s="43"/>
      <c r="L51" s="30"/>
    </row>
    <row r="52" spans="11:12" x14ac:dyDescent="0.25">
      <c r="K52" s="43"/>
      <c r="L52" s="30"/>
    </row>
    <row r="53" spans="11:12" x14ac:dyDescent="0.25">
      <c r="K53" s="43"/>
      <c r="L53" s="30"/>
    </row>
    <row r="54" spans="11:12" x14ac:dyDescent="0.25">
      <c r="K54" s="43"/>
      <c r="L54" s="30"/>
    </row>
    <row r="55" spans="11:12" x14ac:dyDescent="0.25">
      <c r="K55" s="43"/>
      <c r="L55" s="30"/>
    </row>
    <row r="56" spans="11:12" x14ac:dyDescent="0.25">
      <c r="K56" s="43"/>
      <c r="L56" s="30"/>
    </row>
    <row r="57" spans="11:12" x14ac:dyDescent="0.25">
      <c r="K57" s="43"/>
      <c r="L57" s="30"/>
    </row>
    <row r="58" spans="11:12" x14ac:dyDescent="0.25">
      <c r="K58" s="43"/>
      <c r="L58" s="30"/>
    </row>
    <row r="59" spans="11:12" x14ac:dyDescent="0.25">
      <c r="K59" s="43"/>
      <c r="L59" s="30"/>
    </row>
    <row r="60" spans="11:12" x14ac:dyDescent="0.25">
      <c r="K60" s="43"/>
      <c r="L60" s="30"/>
    </row>
    <row r="61" spans="11:12" x14ac:dyDescent="0.25">
      <c r="K61" s="43"/>
      <c r="L61" s="30"/>
    </row>
    <row r="62" spans="11:12" x14ac:dyDescent="0.25">
      <c r="K62" s="43"/>
      <c r="L62" s="30"/>
    </row>
    <row r="63" spans="11:12" x14ac:dyDescent="0.25">
      <c r="K63" s="43"/>
      <c r="L63" s="30"/>
    </row>
    <row r="64" spans="11:12" x14ac:dyDescent="0.25">
      <c r="K64" s="43"/>
      <c r="L64" s="30"/>
    </row>
    <row r="65" spans="11:12" x14ac:dyDescent="0.25">
      <c r="K65" s="43"/>
      <c r="L65" s="30"/>
    </row>
    <row r="66" spans="11:12" x14ac:dyDescent="0.25">
      <c r="K66" s="43"/>
      <c r="L66" s="30"/>
    </row>
    <row r="67" spans="11:12" x14ac:dyDescent="0.25">
      <c r="K67" s="43"/>
      <c r="L67" s="30"/>
    </row>
    <row r="68" spans="11:12" x14ac:dyDescent="0.25">
      <c r="K68" s="43"/>
      <c r="L68" s="30"/>
    </row>
    <row r="69" spans="11:12" x14ac:dyDescent="0.25">
      <c r="K69" s="43"/>
      <c r="L69" s="30"/>
    </row>
    <row r="70" spans="11:12" x14ac:dyDescent="0.25">
      <c r="K70" s="43"/>
      <c r="L70" s="30"/>
    </row>
    <row r="71" spans="11:12" x14ac:dyDescent="0.25">
      <c r="K71" s="43"/>
      <c r="L71" s="30"/>
    </row>
    <row r="72" spans="11:12" x14ac:dyDescent="0.25">
      <c r="K72" s="43"/>
      <c r="L72" s="30"/>
    </row>
    <row r="73" spans="11:12" x14ac:dyDescent="0.25">
      <c r="K73" s="43"/>
      <c r="L73" s="30"/>
    </row>
    <row r="74" spans="11:12" x14ac:dyDescent="0.25">
      <c r="K74" s="43"/>
      <c r="L74" s="30"/>
    </row>
    <row r="75" spans="11:12" x14ac:dyDescent="0.25">
      <c r="K75" s="43"/>
      <c r="L75" s="30"/>
    </row>
    <row r="76" spans="11:12" x14ac:dyDescent="0.25">
      <c r="K76" s="43"/>
      <c r="L76" s="30"/>
    </row>
    <row r="77" spans="11:12" x14ac:dyDescent="0.25">
      <c r="K77" s="43"/>
      <c r="L77" s="30"/>
    </row>
    <row r="78" spans="11:12" x14ac:dyDescent="0.25">
      <c r="K78" s="43"/>
      <c r="L78" s="30"/>
    </row>
    <row r="79" spans="11:12" x14ac:dyDescent="0.25">
      <c r="K79" s="43"/>
      <c r="L79" s="30"/>
    </row>
    <row r="80" spans="11:12" x14ac:dyDescent="0.25">
      <c r="K80" s="43"/>
      <c r="L80" s="30"/>
    </row>
    <row r="81" spans="11:12" x14ac:dyDescent="0.25">
      <c r="K81" s="43"/>
      <c r="L81" s="30"/>
    </row>
    <row r="82" spans="11:12" x14ac:dyDescent="0.25">
      <c r="K82" s="43"/>
      <c r="L82" s="30"/>
    </row>
    <row r="83" spans="11:12" x14ac:dyDescent="0.25">
      <c r="K83" s="43"/>
      <c r="L83" s="30"/>
    </row>
    <row r="84" spans="11:12" x14ac:dyDescent="0.25">
      <c r="K84" s="43"/>
      <c r="L84" s="30"/>
    </row>
    <row r="85" spans="11:12" x14ac:dyDescent="0.25">
      <c r="K85" s="43"/>
      <c r="L85" s="30"/>
    </row>
    <row r="86" spans="11:12" x14ac:dyDescent="0.25">
      <c r="K86" s="43"/>
      <c r="L86" s="30"/>
    </row>
    <row r="87" spans="11:12" x14ac:dyDescent="0.25">
      <c r="K87" s="43"/>
      <c r="L87" s="30"/>
    </row>
    <row r="88" spans="11:12" x14ac:dyDescent="0.25">
      <c r="K88" s="43"/>
      <c r="L88" s="30"/>
    </row>
    <row r="89" spans="11:12" x14ac:dyDescent="0.25">
      <c r="K89" s="43"/>
      <c r="L89" s="30"/>
    </row>
    <row r="90" spans="11:12" x14ac:dyDescent="0.25">
      <c r="K90" s="43"/>
      <c r="L90" s="30"/>
    </row>
    <row r="91" spans="11:12" x14ac:dyDescent="0.25">
      <c r="K91" s="43"/>
      <c r="L91" s="30"/>
    </row>
    <row r="92" spans="11:12" x14ac:dyDescent="0.25">
      <c r="K92" s="43"/>
      <c r="L92" s="30"/>
    </row>
    <row r="93" spans="11:12" x14ac:dyDescent="0.25">
      <c r="K93" s="43"/>
      <c r="L93" s="30"/>
    </row>
    <row r="94" spans="11:12" x14ac:dyDescent="0.25">
      <c r="K94" s="43"/>
      <c r="L94" s="30"/>
    </row>
    <row r="95" spans="11:12" x14ac:dyDescent="0.25">
      <c r="K95" s="43"/>
      <c r="L95" s="30"/>
    </row>
    <row r="96" spans="11:12" x14ac:dyDescent="0.25">
      <c r="K96" s="43"/>
      <c r="L96" s="30"/>
    </row>
    <row r="97" spans="11:12" x14ac:dyDescent="0.25">
      <c r="K97" s="43"/>
      <c r="L97" s="30"/>
    </row>
    <row r="98" spans="11:12" x14ac:dyDescent="0.25">
      <c r="K98" s="43"/>
      <c r="L98" s="30"/>
    </row>
    <row r="99" spans="11:12" x14ac:dyDescent="0.25">
      <c r="K99" s="43"/>
      <c r="L99" s="30"/>
    </row>
    <row r="100" spans="11:12" x14ac:dyDescent="0.25">
      <c r="K100" s="43"/>
      <c r="L100" s="30"/>
    </row>
    <row r="101" spans="11:12" x14ac:dyDescent="0.25">
      <c r="K101" s="43"/>
      <c r="L101" s="30"/>
    </row>
    <row r="102" spans="11:12" x14ac:dyDescent="0.25">
      <c r="K102" s="43"/>
      <c r="L102" s="30"/>
    </row>
    <row r="103" spans="11:12" x14ac:dyDescent="0.25">
      <c r="K103" s="43"/>
      <c r="L103" s="30"/>
    </row>
    <row r="104" spans="11:12" x14ac:dyDescent="0.25">
      <c r="K104" s="43"/>
      <c r="L104" s="30"/>
    </row>
    <row r="105" spans="11:12" x14ac:dyDescent="0.25">
      <c r="K105" s="43"/>
      <c r="L105" s="30"/>
    </row>
    <row r="106" spans="11:12" x14ac:dyDescent="0.25">
      <c r="K106" s="43"/>
      <c r="L106" s="30"/>
    </row>
    <row r="107" spans="11:12" x14ac:dyDescent="0.25">
      <c r="K107" s="43"/>
      <c r="L107" s="30"/>
    </row>
    <row r="108" spans="11:12" x14ac:dyDescent="0.25">
      <c r="K108" s="43"/>
      <c r="L108" s="30"/>
    </row>
    <row r="109" spans="11:12" x14ac:dyDescent="0.25">
      <c r="K109" s="43"/>
      <c r="L109" s="30"/>
    </row>
    <row r="110" spans="11:12" x14ac:dyDescent="0.25">
      <c r="K110" s="43"/>
      <c r="L110" s="30"/>
    </row>
    <row r="111" spans="11:12" x14ac:dyDescent="0.25">
      <c r="K111" s="43"/>
      <c r="L111" s="30"/>
    </row>
    <row r="112" spans="11:12" x14ac:dyDescent="0.25">
      <c r="K112" s="43"/>
      <c r="L112" s="30"/>
    </row>
    <row r="113" spans="11:12" x14ac:dyDescent="0.25">
      <c r="K113" s="43"/>
      <c r="L113" s="30"/>
    </row>
    <row r="114" spans="11:12" x14ac:dyDescent="0.25">
      <c r="K114" s="43"/>
      <c r="L114" s="30"/>
    </row>
    <row r="115" spans="11:12" x14ac:dyDescent="0.25">
      <c r="K115" s="43"/>
      <c r="L115" s="30"/>
    </row>
    <row r="116" spans="11:12" x14ac:dyDescent="0.25">
      <c r="K116" s="43"/>
      <c r="L116" s="30"/>
    </row>
    <row r="117" spans="11:12" x14ac:dyDescent="0.25">
      <c r="K117" s="43"/>
      <c r="L117" s="30"/>
    </row>
    <row r="118" spans="11:12" x14ac:dyDescent="0.25">
      <c r="K118" s="43"/>
      <c r="L118" s="30"/>
    </row>
    <row r="119" spans="11:12" x14ac:dyDescent="0.25">
      <c r="K119" s="43"/>
      <c r="L119" s="30"/>
    </row>
    <row r="120" spans="11:12" x14ac:dyDescent="0.25">
      <c r="K120" s="43"/>
      <c r="L120" s="30"/>
    </row>
    <row r="121" spans="11:12" x14ac:dyDescent="0.25">
      <c r="K121" s="43"/>
      <c r="L121" s="30"/>
    </row>
    <row r="122" spans="11:12" x14ac:dyDescent="0.25">
      <c r="K122" s="43"/>
      <c r="L122" s="30"/>
    </row>
    <row r="123" spans="11:12" x14ac:dyDescent="0.25">
      <c r="K123" s="43"/>
      <c r="L123" s="30"/>
    </row>
    <row r="124" spans="11:12" x14ac:dyDescent="0.25">
      <c r="K124" s="43"/>
      <c r="L124" s="30"/>
    </row>
    <row r="125" spans="11:12" x14ac:dyDescent="0.25">
      <c r="K125" s="43"/>
      <c r="L125" s="30"/>
    </row>
    <row r="126" spans="11:12" x14ac:dyDescent="0.25">
      <c r="K126" s="43"/>
      <c r="L126" s="30"/>
    </row>
    <row r="127" spans="11:12" x14ac:dyDescent="0.25">
      <c r="K127" s="43"/>
      <c r="L127" s="30"/>
    </row>
    <row r="128" spans="11:12" x14ac:dyDescent="0.25">
      <c r="K128" s="43"/>
      <c r="L128" s="30"/>
    </row>
    <row r="129" spans="11:12" x14ac:dyDescent="0.25">
      <c r="K129" s="43"/>
      <c r="L129" s="30"/>
    </row>
    <row r="130" spans="11:12" x14ac:dyDescent="0.25">
      <c r="K130" s="43"/>
      <c r="L130" s="30"/>
    </row>
    <row r="131" spans="11:12" x14ac:dyDescent="0.25">
      <c r="K131" s="43"/>
      <c r="L131" s="30"/>
    </row>
    <row r="132" spans="11:12" x14ac:dyDescent="0.25">
      <c r="K132" s="43"/>
      <c r="L132" s="30"/>
    </row>
    <row r="133" spans="11:12" x14ac:dyDescent="0.25">
      <c r="K133" s="43"/>
      <c r="L133" s="30"/>
    </row>
    <row r="134" spans="11:12" x14ac:dyDescent="0.25">
      <c r="K134" s="43"/>
      <c r="L134" s="30"/>
    </row>
    <row r="135" spans="11:12" x14ac:dyDescent="0.25">
      <c r="K135" s="43"/>
      <c r="L135" s="30"/>
    </row>
    <row r="136" spans="11:12" x14ac:dyDescent="0.25">
      <c r="K136" s="43"/>
      <c r="L136" s="30"/>
    </row>
    <row r="137" spans="11:12" x14ac:dyDescent="0.25">
      <c r="K137" s="43"/>
      <c r="L137" s="30"/>
    </row>
    <row r="138" spans="11:12" x14ac:dyDescent="0.25">
      <c r="K138" s="43"/>
      <c r="L138" s="30"/>
    </row>
    <row r="139" spans="11:12" x14ac:dyDescent="0.25">
      <c r="K139" s="43"/>
      <c r="L139" s="30"/>
    </row>
    <row r="140" spans="11:12" x14ac:dyDescent="0.25">
      <c r="K140" s="43"/>
      <c r="L140" s="30"/>
    </row>
    <row r="141" spans="11:12" x14ac:dyDescent="0.25">
      <c r="K141" s="43"/>
      <c r="L141" s="30"/>
    </row>
    <row r="142" spans="11:12" x14ac:dyDescent="0.25">
      <c r="K142" s="43"/>
      <c r="L142" s="30"/>
    </row>
    <row r="143" spans="11:12" x14ac:dyDescent="0.25">
      <c r="K143" s="43"/>
      <c r="L143" s="30"/>
    </row>
    <row r="144" spans="11:12" x14ac:dyDescent="0.25">
      <c r="K144" s="43"/>
      <c r="L144" s="30"/>
    </row>
    <row r="145" spans="11:12" x14ac:dyDescent="0.25">
      <c r="K145" s="43"/>
      <c r="L145" s="30"/>
    </row>
    <row r="146" spans="11:12" x14ac:dyDescent="0.25">
      <c r="K146" s="43"/>
      <c r="L146" s="30"/>
    </row>
    <row r="147" spans="11:12" x14ac:dyDescent="0.25">
      <c r="K147" s="43"/>
      <c r="L147" s="30"/>
    </row>
    <row r="148" spans="11:12" x14ac:dyDescent="0.25">
      <c r="K148" s="43"/>
      <c r="L148" s="30"/>
    </row>
    <row r="149" spans="11:12" x14ac:dyDescent="0.25">
      <c r="K149" s="43"/>
      <c r="L149" s="30"/>
    </row>
    <row r="150" spans="11:12" x14ac:dyDescent="0.25">
      <c r="K150" s="43"/>
      <c r="L150" s="30"/>
    </row>
    <row r="151" spans="11:12" x14ac:dyDescent="0.25">
      <c r="K151" s="43"/>
      <c r="L151" s="30"/>
    </row>
    <row r="152" spans="11:12" x14ac:dyDescent="0.25">
      <c r="K152" s="43"/>
      <c r="L152" s="30"/>
    </row>
    <row r="153" spans="11:12" x14ac:dyDescent="0.25">
      <c r="K153" s="43"/>
      <c r="L153" s="30"/>
    </row>
    <row r="154" spans="11:12" x14ac:dyDescent="0.25">
      <c r="K154" s="43"/>
      <c r="L154" s="30"/>
    </row>
    <row r="155" spans="11:12" x14ac:dyDescent="0.25">
      <c r="K155" s="43"/>
      <c r="L155" s="30"/>
    </row>
    <row r="156" spans="11:12" x14ac:dyDescent="0.25">
      <c r="K156" s="43"/>
      <c r="L156" s="30"/>
    </row>
    <row r="157" spans="11:12" x14ac:dyDescent="0.25">
      <c r="K157" s="43"/>
      <c r="L157" s="30"/>
    </row>
    <row r="158" spans="11:12" x14ac:dyDescent="0.25">
      <c r="K158" s="43"/>
      <c r="L158" s="30"/>
    </row>
    <row r="159" spans="11:12" x14ac:dyDescent="0.25">
      <c r="K159" s="43"/>
      <c r="L159" s="30"/>
    </row>
    <row r="160" spans="11:12" x14ac:dyDescent="0.25">
      <c r="K160" s="43"/>
      <c r="L160" s="30"/>
    </row>
    <row r="161" spans="11:12" x14ac:dyDescent="0.25">
      <c r="K161" s="43"/>
      <c r="L161" s="30"/>
    </row>
    <row r="162" spans="11:12" x14ac:dyDescent="0.25">
      <c r="K162" s="43"/>
      <c r="L162" s="30"/>
    </row>
    <row r="163" spans="11:12" x14ac:dyDescent="0.25">
      <c r="K163" s="43"/>
      <c r="L163" s="30"/>
    </row>
    <row r="164" spans="11:12" x14ac:dyDescent="0.25">
      <c r="K164" s="43"/>
      <c r="L164" s="30"/>
    </row>
    <row r="165" spans="11:12" x14ac:dyDescent="0.25">
      <c r="K165" s="43"/>
      <c r="L165" s="30"/>
    </row>
    <row r="166" spans="11:12" x14ac:dyDescent="0.25">
      <c r="K166" s="43"/>
      <c r="L166" s="30"/>
    </row>
    <row r="167" spans="11:12" x14ac:dyDescent="0.25">
      <c r="K167" s="43"/>
      <c r="L167" s="30"/>
    </row>
    <row r="168" spans="11:12" x14ac:dyDescent="0.25">
      <c r="K168" s="43"/>
      <c r="L168" s="30"/>
    </row>
    <row r="169" spans="11:12" x14ac:dyDescent="0.25">
      <c r="K169" s="43"/>
      <c r="L169" s="30"/>
    </row>
    <row r="170" spans="11:12" x14ac:dyDescent="0.25">
      <c r="K170" s="43"/>
      <c r="L170" s="30"/>
    </row>
    <row r="171" spans="11:12" x14ac:dyDescent="0.25">
      <c r="K171" s="43"/>
      <c r="L171" s="30"/>
    </row>
    <row r="172" spans="11:12" x14ac:dyDescent="0.25">
      <c r="K172" s="43"/>
      <c r="L172" s="30"/>
    </row>
    <row r="173" spans="11:12" x14ac:dyDescent="0.25">
      <c r="K173" s="43"/>
      <c r="L173" s="30"/>
    </row>
    <row r="174" spans="11:12" x14ac:dyDescent="0.25">
      <c r="K174" s="43"/>
      <c r="L174" s="30"/>
    </row>
    <row r="175" spans="11:12" x14ac:dyDescent="0.25">
      <c r="K175" s="43"/>
      <c r="L175" s="30"/>
    </row>
    <row r="176" spans="11:12" x14ac:dyDescent="0.25">
      <c r="K176" s="43"/>
      <c r="L176" s="30"/>
    </row>
    <row r="177" spans="11:12" x14ac:dyDescent="0.25">
      <c r="K177" s="43"/>
      <c r="L177" s="30"/>
    </row>
    <row r="178" spans="11:12" x14ac:dyDescent="0.25">
      <c r="K178" s="43"/>
      <c r="L178" s="30"/>
    </row>
    <row r="179" spans="11:12" x14ac:dyDescent="0.25">
      <c r="K179" s="43"/>
      <c r="L179" s="30"/>
    </row>
    <row r="180" spans="11:12" x14ac:dyDescent="0.25">
      <c r="K180" s="43"/>
      <c r="L180" s="30"/>
    </row>
    <row r="181" spans="11:12" x14ac:dyDescent="0.25">
      <c r="K181" s="43"/>
      <c r="L181" s="30"/>
    </row>
    <row r="182" spans="11:12" x14ac:dyDescent="0.25">
      <c r="K182" s="43"/>
      <c r="L182" s="30"/>
    </row>
    <row r="183" spans="11:12" x14ac:dyDescent="0.25">
      <c r="K183" s="43"/>
      <c r="L183" s="30"/>
    </row>
    <row r="184" spans="11:12" x14ac:dyDescent="0.25">
      <c r="K184" s="43"/>
      <c r="L184" s="30"/>
    </row>
    <row r="185" spans="11:12" x14ac:dyDescent="0.25">
      <c r="K185" s="43"/>
      <c r="L185" s="30"/>
    </row>
    <row r="186" spans="11:12" x14ac:dyDescent="0.25">
      <c r="K186" s="43"/>
      <c r="L186" s="30"/>
    </row>
    <row r="187" spans="11:12" x14ac:dyDescent="0.25">
      <c r="K187" s="43"/>
      <c r="L187" s="30"/>
    </row>
    <row r="188" spans="11:12" x14ac:dyDescent="0.25">
      <c r="K188" s="43"/>
      <c r="L188" s="30"/>
    </row>
    <row r="189" spans="11:12" x14ac:dyDescent="0.25">
      <c r="K189" s="43"/>
      <c r="L189" s="30"/>
    </row>
    <row r="190" spans="11:12" x14ac:dyDescent="0.25">
      <c r="K190" s="43"/>
      <c r="L190" s="30"/>
    </row>
    <row r="191" spans="11:12" x14ac:dyDescent="0.25">
      <c r="K191" s="43"/>
      <c r="L191" s="30"/>
    </row>
    <row r="192" spans="11:12" x14ac:dyDescent="0.25">
      <c r="K192" s="43"/>
      <c r="L192" s="30"/>
    </row>
    <row r="193" spans="11:12" x14ac:dyDescent="0.25">
      <c r="K193" s="43"/>
      <c r="L193" s="30"/>
    </row>
    <row r="194" spans="11:12" x14ac:dyDescent="0.25">
      <c r="K194" s="43"/>
      <c r="L194" s="30"/>
    </row>
    <row r="195" spans="11:12" x14ac:dyDescent="0.25">
      <c r="K195" s="43"/>
      <c r="L195" s="30"/>
    </row>
    <row r="196" spans="11:12" x14ac:dyDescent="0.25">
      <c r="K196" s="43"/>
      <c r="L196" s="30"/>
    </row>
    <row r="197" spans="11:12" x14ac:dyDescent="0.25">
      <c r="K197" s="43"/>
      <c r="L197" s="30"/>
    </row>
    <row r="198" spans="11:12" x14ac:dyDescent="0.25">
      <c r="K198" s="43"/>
      <c r="L198" s="30"/>
    </row>
    <row r="199" spans="11:12" x14ac:dyDescent="0.25">
      <c r="K199" s="43"/>
      <c r="L199" s="30"/>
    </row>
    <row r="200" spans="11:12" x14ac:dyDescent="0.25">
      <c r="K200" s="43"/>
      <c r="L200" s="30"/>
    </row>
    <row r="201" spans="11:12" x14ac:dyDescent="0.25">
      <c r="K201" s="43"/>
      <c r="L201" s="30"/>
    </row>
    <row r="202" spans="11:12" x14ac:dyDescent="0.25">
      <c r="K202" s="43"/>
      <c r="L202" s="30"/>
    </row>
    <row r="203" spans="11:12" x14ac:dyDescent="0.25">
      <c r="K203" s="43"/>
      <c r="L203" s="30"/>
    </row>
    <row r="204" spans="11:12" x14ac:dyDescent="0.25">
      <c r="K204" s="43"/>
      <c r="L204" s="30"/>
    </row>
    <row r="205" spans="11:12" x14ac:dyDescent="0.25">
      <c r="K205" s="43"/>
      <c r="L205" s="30"/>
    </row>
    <row r="206" spans="11:12" x14ac:dyDescent="0.25">
      <c r="K206" s="43"/>
      <c r="L206" s="30"/>
    </row>
    <row r="207" spans="11:12" x14ac:dyDescent="0.25">
      <c r="K207" s="43"/>
      <c r="L207" s="30"/>
    </row>
    <row r="208" spans="11:12" x14ac:dyDescent="0.25">
      <c r="K208" s="43"/>
      <c r="L208" s="30"/>
    </row>
    <row r="209" spans="11:12" x14ac:dyDescent="0.25">
      <c r="K209" s="43"/>
      <c r="L209" s="30"/>
    </row>
    <row r="210" spans="11:12" x14ac:dyDescent="0.25">
      <c r="K210" s="43"/>
      <c r="L210" s="30"/>
    </row>
    <row r="211" spans="11:12" x14ac:dyDescent="0.25">
      <c r="K211" s="43"/>
      <c r="L211" s="30"/>
    </row>
    <row r="212" spans="11:12" x14ac:dyDescent="0.25">
      <c r="K212" s="43"/>
      <c r="L212" s="30"/>
    </row>
    <row r="213" spans="11:12" x14ac:dyDescent="0.25">
      <c r="K213" s="43"/>
      <c r="L213" s="30"/>
    </row>
    <row r="214" spans="11:12" x14ac:dyDescent="0.25">
      <c r="K214" s="43"/>
      <c r="L214" s="30"/>
    </row>
    <row r="215" spans="11:12" x14ac:dyDescent="0.25">
      <c r="K215" s="43"/>
      <c r="L215" s="30"/>
    </row>
    <row r="216" spans="11:12" x14ac:dyDescent="0.25">
      <c r="K216" s="43"/>
      <c r="L216" s="30"/>
    </row>
    <row r="217" spans="11:12" x14ac:dyDescent="0.25">
      <c r="K217" s="43"/>
      <c r="L217" s="30"/>
    </row>
    <row r="218" spans="11:12" x14ac:dyDescent="0.25">
      <c r="K218" s="43"/>
      <c r="L218" s="30"/>
    </row>
    <row r="219" spans="11:12" x14ac:dyDescent="0.25">
      <c r="K219" s="43"/>
      <c r="L219" s="30"/>
    </row>
    <row r="220" spans="11:12" x14ac:dyDescent="0.25">
      <c r="K220" s="43"/>
      <c r="L220" s="30"/>
    </row>
    <row r="221" spans="11:12" x14ac:dyDescent="0.25">
      <c r="K221" s="43"/>
      <c r="L221" s="30"/>
    </row>
    <row r="222" spans="11:12" x14ac:dyDescent="0.25">
      <c r="K222" s="43"/>
      <c r="L222" s="30"/>
    </row>
    <row r="223" spans="11:12" x14ac:dyDescent="0.25">
      <c r="K223" s="43"/>
      <c r="L223" s="30"/>
    </row>
    <row r="224" spans="11:12" x14ac:dyDescent="0.25">
      <c r="K224" s="43"/>
      <c r="L224" s="30"/>
    </row>
    <row r="225" spans="11:12" x14ac:dyDescent="0.25">
      <c r="K225" s="43"/>
      <c r="L225" s="30"/>
    </row>
    <row r="226" spans="11:12" x14ac:dyDescent="0.25">
      <c r="K226" s="43"/>
      <c r="L226" s="30"/>
    </row>
    <row r="227" spans="11:12" x14ac:dyDescent="0.25">
      <c r="K227" s="43"/>
      <c r="L227" s="30"/>
    </row>
    <row r="228" spans="11:12" x14ac:dyDescent="0.25">
      <c r="K228" s="43"/>
      <c r="L228" s="30"/>
    </row>
    <row r="229" spans="11:12" x14ac:dyDescent="0.25">
      <c r="K229" s="43"/>
      <c r="L229" s="30"/>
    </row>
    <row r="230" spans="11:12" x14ac:dyDescent="0.25">
      <c r="K230" s="43"/>
      <c r="L230" s="30"/>
    </row>
    <row r="231" spans="11:12" x14ac:dyDescent="0.25">
      <c r="K231" s="43"/>
      <c r="L231" s="30"/>
    </row>
    <row r="232" spans="11:12" x14ac:dyDescent="0.25">
      <c r="K232" s="43"/>
      <c r="L232" s="30"/>
    </row>
    <row r="233" spans="11:12" x14ac:dyDescent="0.25">
      <c r="K233" s="43"/>
      <c r="L233" s="30"/>
    </row>
    <row r="234" spans="11:12" x14ac:dyDescent="0.25">
      <c r="K234" s="43"/>
      <c r="L234" s="30"/>
    </row>
    <row r="235" spans="11:12" x14ac:dyDescent="0.25">
      <c r="K235" s="43"/>
      <c r="L235" s="30"/>
    </row>
    <row r="236" spans="11:12" x14ac:dyDescent="0.25">
      <c r="K236" s="43"/>
      <c r="L236" s="30"/>
    </row>
    <row r="237" spans="11:12" x14ac:dyDescent="0.25">
      <c r="K237" s="43"/>
      <c r="L237" s="30"/>
    </row>
    <row r="238" spans="11:12" x14ac:dyDescent="0.25">
      <c r="K238" s="43"/>
      <c r="L238" s="30"/>
    </row>
    <row r="239" spans="11:12" x14ac:dyDescent="0.25">
      <c r="K239" s="43"/>
      <c r="L239" s="30"/>
    </row>
    <row r="240" spans="11:12" x14ac:dyDescent="0.25">
      <c r="K240" s="43"/>
      <c r="L240" s="30"/>
    </row>
    <row r="241" spans="11:12" x14ac:dyDescent="0.25">
      <c r="K241" s="43"/>
      <c r="L241" s="30"/>
    </row>
    <row r="242" spans="11:12" x14ac:dyDescent="0.25">
      <c r="K242" s="43"/>
      <c r="L242" s="30"/>
    </row>
    <row r="243" spans="11:12" x14ac:dyDescent="0.25">
      <c r="K243" s="43"/>
      <c r="L243" s="30"/>
    </row>
    <row r="244" spans="11:12" x14ac:dyDescent="0.25">
      <c r="K244" s="43"/>
      <c r="L244" s="30"/>
    </row>
    <row r="245" spans="11:12" x14ac:dyDescent="0.25">
      <c r="K245" s="43"/>
      <c r="L245" s="30"/>
    </row>
    <row r="246" spans="11:12" x14ac:dyDescent="0.25">
      <c r="K246" s="43"/>
      <c r="L246" s="30"/>
    </row>
    <row r="247" spans="11:12" x14ac:dyDescent="0.25">
      <c r="K247" s="43"/>
      <c r="L247" s="30"/>
    </row>
    <row r="248" spans="11:12" x14ac:dyDescent="0.25">
      <c r="K248" s="43"/>
      <c r="L248" s="30"/>
    </row>
    <row r="249" spans="11:12" x14ac:dyDescent="0.25">
      <c r="K249" s="43"/>
      <c r="L249" s="30"/>
    </row>
    <row r="250" spans="11:12" x14ac:dyDescent="0.25">
      <c r="K250" s="43"/>
      <c r="L250" s="30"/>
    </row>
    <row r="251" spans="11:12" x14ac:dyDescent="0.25">
      <c r="K251" s="43"/>
      <c r="L251" s="30"/>
    </row>
    <row r="252" spans="11:12" x14ac:dyDescent="0.25">
      <c r="K252" s="43"/>
      <c r="L252" s="30"/>
    </row>
    <row r="253" spans="11:12" x14ac:dyDescent="0.25">
      <c r="K253" s="43"/>
      <c r="L253" s="30"/>
    </row>
    <row r="254" spans="11:12" x14ac:dyDescent="0.25">
      <c r="K254" s="43"/>
      <c r="L254" s="30"/>
    </row>
    <row r="255" spans="11:12" x14ac:dyDescent="0.25">
      <c r="K255" s="43"/>
      <c r="L255" s="30"/>
    </row>
    <row r="256" spans="11:12" x14ac:dyDescent="0.25">
      <c r="K256" s="43"/>
      <c r="L256" s="30"/>
    </row>
    <row r="257" spans="11:12" x14ac:dyDescent="0.25">
      <c r="K257" s="43"/>
      <c r="L257" s="30"/>
    </row>
    <row r="258" spans="11:12" x14ac:dyDescent="0.25">
      <c r="K258" s="43"/>
      <c r="L258" s="30"/>
    </row>
    <row r="259" spans="11:12" x14ac:dyDescent="0.25">
      <c r="K259" s="30"/>
      <c r="L259" s="30"/>
    </row>
  </sheetData>
  <sheetProtection password="B0DC" sheet="1" objects="1" scenarios="1" selectLockedCells="1"/>
  <mergeCells count="5">
    <mergeCell ref="A1:C1"/>
    <mergeCell ref="E1:G1"/>
    <mergeCell ref="A15:A17"/>
    <mergeCell ref="B15:B17"/>
    <mergeCell ref="C15:C1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amort!$E$17:$E$21</xm:f>
          </x14:formula1>
          <xm:sqref>G5</xm:sqref>
        </x14:dataValidation>
        <x14:dataValidation type="list" allowBlank="1" showInputMessage="1" showErrorMessage="1">
          <x14:formula1>
            <xm:f>amort!$E$23:$E$24</xm:f>
          </x14:formula1>
          <xm:sqref>E5</xm:sqref>
        </x14:dataValidation>
        <x14:dataValidation type="list" allowBlank="1" showInputMessage="1" showErrorMessage="1">
          <x14:formula1>
            <xm:f>amort!$E$26:$E$27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66"/>
  <sheetViews>
    <sheetView workbookViewId="0">
      <selection activeCell="C6" sqref="C6"/>
    </sheetView>
  </sheetViews>
  <sheetFormatPr baseColWidth="10" defaultRowHeight="15" x14ac:dyDescent="0.25"/>
  <cols>
    <col min="1" max="1" width="17" bestFit="1" customWidth="1"/>
    <col min="2" max="2" width="7.140625" bestFit="1" customWidth="1"/>
    <col min="3" max="3" width="17" bestFit="1" customWidth="1"/>
    <col min="5" max="5" width="13" customWidth="1"/>
  </cols>
  <sheetData>
    <row r="4" spans="1:6" x14ac:dyDescent="0.25">
      <c r="A4" s="5" t="s">
        <v>13</v>
      </c>
      <c r="B4" s="2"/>
      <c r="C4" s="2"/>
      <c r="D4" s="4" t="s">
        <v>8</v>
      </c>
    </row>
    <row r="5" spans="1:6" x14ac:dyDescent="0.25">
      <c r="A5" t="s">
        <v>3</v>
      </c>
      <c r="B5" s="1">
        <v>0.1</v>
      </c>
      <c r="C5" s="2">
        <f>(Simulation!$F$7+Simulation!$F$9)*B5</f>
        <v>21500</v>
      </c>
      <c r="D5" s="3" t="s">
        <v>6</v>
      </c>
      <c r="E5" s="2"/>
    </row>
    <row r="6" spans="1:6" x14ac:dyDescent="0.25">
      <c r="A6" t="s">
        <v>4</v>
      </c>
      <c r="B6" s="1">
        <v>0.45</v>
      </c>
      <c r="C6" s="2">
        <f>(Simulation!$F$7+Simulation!$F$9)*B6</f>
        <v>96750</v>
      </c>
      <c r="D6" s="2">
        <v>50</v>
      </c>
      <c r="E6" s="2">
        <f>C6/D6</f>
        <v>1935</v>
      </c>
    </row>
    <row r="7" spans="1:6" x14ac:dyDescent="0.25">
      <c r="A7" t="s">
        <v>7</v>
      </c>
      <c r="B7" s="1">
        <v>0.13500000000000001</v>
      </c>
      <c r="C7" s="2">
        <f>(Simulation!$F$7+Simulation!$F$9)*B7</f>
        <v>29025.000000000004</v>
      </c>
      <c r="D7" s="2">
        <v>20</v>
      </c>
      <c r="E7" s="2">
        <f>C7/D7</f>
        <v>1451.2500000000002</v>
      </c>
    </row>
    <row r="8" spans="1:6" x14ac:dyDescent="0.25">
      <c r="A8" t="s">
        <v>38</v>
      </c>
      <c r="B8" s="1">
        <v>0.18</v>
      </c>
      <c r="C8" s="2">
        <f>(Simulation!$F$7+Simulation!$F$9)*B8</f>
        <v>38700</v>
      </c>
      <c r="D8">
        <v>20</v>
      </c>
      <c r="E8" s="2">
        <f>C8/D8</f>
        <v>1935</v>
      </c>
    </row>
    <row r="9" spans="1:6" x14ac:dyDescent="0.25">
      <c r="A9" t="s">
        <v>5</v>
      </c>
      <c r="B9" s="1">
        <v>0.13500000000000001</v>
      </c>
      <c r="C9" s="2">
        <f>(Simulation!$F$7+Simulation!$F$9)*B9</f>
        <v>29025.000000000004</v>
      </c>
      <c r="D9" s="2">
        <v>10</v>
      </c>
      <c r="E9" s="2">
        <f>C9/D9</f>
        <v>2902.5000000000005</v>
      </c>
    </row>
    <row r="10" spans="1:6" x14ac:dyDescent="0.25">
      <c r="B10" s="1">
        <f>SUM(B5:B9)</f>
        <v>1</v>
      </c>
      <c r="C10" s="2">
        <f>(Simulation!$F$7+Simulation!$F$9)*B10</f>
        <v>215000</v>
      </c>
      <c r="D10" s="2"/>
      <c r="E10" s="2">
        <f>SUM(E5:E9)</f>
        <v>8223.75</v>
      </c>
    </row>
    <row r="11" spans="1:6" x14ac:dyDescent="0.25">
      <c r="D11" s="2"/>
      <c r="E11" s="2"/>
      <c r="F11" s="2"/>
    </row>
    <row r="12" spans="1:6" x14ac:dyDescent="0.25">
      <c r="A12" t="s">
        <v>10</v>
      </c>
      <c r="C12" s="2">
        <f>Simulation!F10</f>
        <v>5000</v>
      </c>
      <c r="D12" s="2">
        <v>7</v>
      </c>
      <c r="E12" s="2">
        <f>C12/D12</f>
        <v>714.28571428571433</v>
      </c>
      <c r="F12" s="2"/>
    </row>
    <row r="13" spans="1:6" x14ac:dyDescent="0.25">
      <c r="A13" t="s">
        <v>11</v>
      </c>
      <c r="D13" s="2"/>
      <c r="E13" s="2">
        <f>E10+E12</f>
        <v>8938.0357142857138</v>
      </c>
      <c r="F13" s="2"/>
    </row>
    <row r="14" spans="1:6" x14ac:dyDescent="0.25">
      <c r="D14" s="2"/>
      <c r="F14" s="2"/>
    </row>
    <row r="15" spans="1:6" x14ac:dyDescent="0.25">
      <c r="D15" s="2"/>
      <c r="E15" s="2"/>
      <c r="F15" s="2"/>
    </row>
    <row r="16" spans="1:6" x14ac:dyDescent="0.25">
      <c r="D16" s="2"/>
      <c r="E16" s="2"/>
      <c r="F16" s="2"/>
    </row>
    <row r="17" spans="1:8" x14ac:dyDescent="0.25">
      <c r="A17" s="5"/>
      <c r="D17" s="2"/>
      <c r="E17" s="1">
        <v>0.14000000000000001</v>
      </c>
      <c r="F17" s="2"/>
    </row>
    <row r="18" spans="1:8" x14ac:dyDescent="0.25">
      <c r="A18" t="s">
        <v>41</v>
      </c>
      <c r="B18" s="48">
        <v>0.17199999999999999</v>
      </c>
      <c r="E18" s="1">
        <v>0.3</v>
      </c>
    </row>
    <row r="19" spans="1:8" x14ac:dyDescent="0.25">
      <c r="A19" t="s">
        <v>43</v>
      </c>
      <c r="B19">
        <v>250</v>
      </c>
      <c r="E19" s="1">
        <v>0.41</v>
      </c>
    </row>
    <row r="20" spans="1:8" x14ac:dyDescent="0.25">
      <c r="E20" s="1">
        <v>0.45</v>
      </c>
    </row>
    <row r="21" spans="1:8" ht="19.5" x14ac:dyDescent="0.35">
      <c r="C21" s="28"/>
      <c r="D21" s="29"/>
      <c r="F21" s="29"/>
      <c r="G21" s="29"/>
      <c r="H21" s="29"/>
    </row>
    <row r="22" spans="1:8" x14ac:dyDescent="0.25">
      <c r="C22" s="31"/>
      <c r="D22" s="29"/>
      <c r="F22" s="32"/>
      <c r="G22" s="32"/>
      <c r="H22" s="32"/>
    </row>
    <row r="23" spans="1:8" x14ac:dyDescent="0.25">
      <c r="C23" s="31"/>
      <c r="D23" s="29"/>
      <c r="E23" t="s">
        <v>32</v>
      </c>
      <c r="F23" s="33"/>
      <c r="G23" s="34"/>
      <c r="H23" s="35"/>
    </row>
    <row r="24" spans="1:8" ht="15.75" x14ac:dyDescent="0.25">
      <c r="C24" s="38"/>
      <c r="D24" s="37"/>
      <c r="E24" t="s">
        <v>31</v>
      </c>
      <c r="F24" s="36"/>
      <c r="G24" s="29"/>
      <c r="H24" s="29"/>
    </row>
    <row r="25" spans="1:8" x14ac:dyDescent="0.25">
      <c r="C25" s="36"/>
      <c r="D25" s="36"/>
      <c r="E25" s="29"/>
      <c r="F25" s="29"/>
      <c r="G25" s="29"/>
      <c r="H25" s="29"/>
    </row>
    <row r="26" spans="1:8" x14ac:dyDescent="0.25">
      <c r="C26" s="39"/>
      <c r="D26" s="39"/>
      <c r="E26" s="44" t="s">
        <v>35</v>
      </c>
      <c r="F26" s="40"/>
      <c r="G26" s="40"/>
      <c r="H26" s="40"/>
    </row>
    <row r="27" spans="1:8" x14ac:dyDescent="0.25">
      <c r="C27" s="41"/>
      <c r="D27" s="42"/>
      <c r="E27" s="45" t="s">
        <v>36</v>
      </c>
      <c r="F27" s="43"/>
      <c r="G27" s="43"/>
      <c r="H27" s="43"/>
    </row>
    <row r="28" spans="1:8" x14ac:dyDescent="0.25">
      <c r="C28" s="41"/>
      <c r="D28" s="42"/>
      <c r="E28" s="45"/>
      <c r="F28" s="43"/>
      <c r="G28" s="43"/>
      <c r="H28" s="43"/>
    </row>
    <row r="29" spans="1:8" x14ac:dyDescent="0.25">
      <c r="C29" s="41"/>
      <c r="D29" s="42"/>
      <c r="E29" s="43"/>
      <c r="F29" s="43"/>
      <c r="G29" s="43"/>
      <c r="H29" s="43"/>
    </row>
    <row r="30" spans="1:8" x14ac:dyDescent="0.25">
      <c r="C30" s="41"/>
      <c r="D30" s="42"/>
      <c r="E30" s="43"/>
      <c r="F30" s="43"/>
      <c r="G30" s="43"/>
      <c r="H30" s="43"/>
    </row>
    <row r="31" spans="1:8" x14ac:dyDescent="0.25">
      <c r="C31" s="41"/>
      <c r="D31" s="42"/>
      <c r="E31" s="43"/>
      <c r="F31" s="43"/>
      <c r="G31" s="43"/>
      <c r="H31" s="43"/>
    </row>
    <row r="32" spans="1:8" x14ac:dyDescent="0.25">
      <c r="C32" s="41"/>
      <c r="D32" s="42"/>
      <c r="E32" s="43"/>
      <c r="F32" s="43"/>
      <c r="G32" s="43"/>
      <c r="H32" s="43"/>
    </row>
    <row r="33" spans="3:8" x14ac:dyDescent="0.25">
      <c r="C33" s="41"/>
      <c r="D33" s="42"/>
      <c r="E33" s="43"/>
      <c r="F33" s="43"/>
      <c r="G33" s="43"/>
      <c r="H33" s="43"/>
    </row>
    <row r="34" spans="3:8" x14ac:dyDescent="0.25">
      <c r="C34" s="41"/>
      <c r="D34" s="42"/>
      <c r="E34" s="43"/>
      <c r="F34" s="43"/>
      <c r="G34" s="43"/>
      <c r="H34" s="43"/>
    </row>
    <row r="35" spans="3:8" x14ac:dyDescent="0.25">
      <c r="C35" s="41"/>
      <c r="D35" s="42"/>
      <c r="E35" s="43"/>
      <c r="F35" s="43"/>
      <c r="G35" s="43"/>
      <c r="H35" s="43"/>
    </row>
    <row r="36" spans="3:8" x14ac:dyDescent="0.25">
      <c r="C36" s="41"/>
      <c r="D36" s="42"/>
      <c r="E36" s="43"/>
      <c r="F36" s="43"/>
      <c r="G36" s="43"/>
      <c r="H36" s="43"/>
    </row>
    <row r="37" spans="3:8" x14ac:dyDescent="0.25">
      <c r="C37" s="41"/>
      <c r="D37" s="42"/>
      <c r="E37" s="43"/>
      <c r="F37" s="43"/>
      <c r="G37" s="43"/>
      <c r="H37" s="43"/>
    </row>
    <row r="38" spans="3:8" x14ac:dyDescent="0.25">
      <c r="C38" s="41"/>
      <c r="D38" s="42"/>
      <c r="E38" s="43"/>
      <c r="F38" s="43"/>
      <c r="G38" s="43"/>
      <c r="H38" s="43"/>
    </row>
    <row r="39" spans="3:8" x14ac:dyDescent="0.25">
      <c r="C39" s="41"/>
      <c r="D39" s="42"/>
      <c r="E39" s="43"/>
      <c r="F39" s="43"/>
      <c r="G39" s="43"/>
      <c r="H39" s="43"/>
    </row>
    <row r="40" spans="3:8" x14ac:dyDescent="0.25">
      <c r="C40" s="41"/>
      <c r="D40" s="42"/>
      <c r="E40" s="43"/>
      <c r="F40" s="43"/>
      <c r="G40" s="43"/>
      <c r="H40" s="43"/>
    </row>
    <row r="41" spans="3:8" x14ac:dyDescent="0.25">
      <c r="C41" s="41"/>
      <c r="D41" s="42"/>
      <c r="E41" s="43"/>
      <c r="F41" s="43"/>
      <c r="G41" s="43"/>
      <c r="H41" s="43"/>
    </row>
    <row r="42" spans="3:8" x14ac:dyDescent="0.25">
      <c r="C42" s="41"/>
      <c r="D42" s="42"/>
      <c r="E42" s="43"/>
      <c r="F42" s="43"/>
      <c r="G42" s="43"/>
      <c r="H42" s="43"/>
    </row>
    <row r="43" spans="3:8" x14ac:dyDescent="0.25">
      <c r="C43" s="41"/>
      <c r="D43" s="42"/>
      <c r="E43" s="43"/>
      <c r="F43" s="43"/>
      <c r="G43" s="43"/>
      <c r="H43" s="43"/>
    </row>
    <row r="44" spans="3:8" x14ac:dyDescent="0.25">
      <c r="C44" s="41"/>
      <c r="D44" s="42"/>
      <c r="E44" s="43"/>
      <c r="F44" s="43"/>
      <c r="G44" s="43"/>
      <c r="H44" s="43"/>
    </row>
    <row r="45" spans="3:8" x14ac:dyDescent="0.25">
      <c r="C45" s="41"/>
      <c r="D45" s="42"/>
      <c r="E45" s="43"/>
      <c r="F45" s="43"/>
      <c r="G45" s="43"/>
      <c r="H45" s="43"/>
    </row>
    <row r="46" spans="3:8" x14ac:dyDescent="0.25">
      <c r="C46" s="41"/>
      <c r="D46" s="42"/>
      <c r="E46" s="43"/>
      <c r="F46" s="43"/>
      <c r="G46" s="43"/>
      <c r="H46" s="43"/>
    </row>
    <row r="47" spans="3:8" x14ac:dyDescent="0.25">
      <c r="C47" s="41"/>
      <c r="D47" s="42"/>
      <c r="E47" s="43"/>
      <c r="F47" s="43"/>
      <c r="G47" s="43"/>
      <c r="H47" s="43"/>
    </row>
    <row r="48" spans="3:8" x14ac:dyDescent="0.25">
      <c r="C48" s="41"/>
      <c r="D48" s="42"/>
      <c r="E48" s="43"/>
      <c r="F48" s="43"/>
      <c r="G48" s="43"/>
      <c r="H48" s="43"/>
    </row>
    <row r="49" spans="3:8" x14ac:dyDescent="0.25">
      <c r="C49" s="41"/>
      <c r="D49" s="42"/>
      <c r="E49" s="43"/>
      <c r="F49" s="43"/>
      <c r="G49" s="43"/>
      <c r="H49" s="43"/>
    </row>
    <row r="50" spans="3:8" x14ac:dyDescent="0.25">
      <c r="C50" s="41"/>
      <c r="D50" s="42"/>
      <c r="E50" s="43"/>
      <c r="F50" s="43"/>
      <c r="G50" s="43"/>
      <c r="H50" s="43"/>
    </row>
    <row r="51" spans="3:8" x14ac:dyDescent="0.25">
      <c r="C51" s="41"/>
      <c r="D51" s="42"/>
      <c r="E51" s="43"/>
      <c r="F51" s="43"/>
      <c r="G51" s="43"/>
      <c r="H51" s="43"/>
    </row>
    <row r="52" spans="3:8" x14ac:dyDescent="0.25">
      <c r="C52" s="41"/>
      <c r="D52" s="42"/>
      <c r="E52" s="43"/>
      <c r="F52" s="43"/>
      <c r="G52" s="43"/>
      <c r="H52" s="43"/>
    </row>
    <row r="53" spans="3:8" x14ac:dyDescent="0.25">
      <c r="C53" s="41"/>
      <c r="D53" s="42"/>
      <c r="E53" s="43"/>
      <c r="F53" s="43"/>
      <c r="G53" s="43"/>
      <c r="H53" s="43"/>
    </row>
    <row r="54" spans="3:8" x14ac:dyDescent="0.25">
      <c r="C54" s="41"/>
      <c r="D54" s="42"/>
      <c r="E54" s="43"/>
      <c r="F54" s="43"/>
      <c r="G54" s="43"/>
      <c r="H54" s="43"/>
    </row>
    <row r="55" spans="3:8" x14ac:dyDescent="0.25">
      <c r="C55" s="41"/>
      <c r="D55" s="42"/>
      <c r="E55" s="43"/>
      <c r="F55" s="43"/>
      <c r="G55" s="43"/>
      <c r="H55" s="43"/>
    </row>
    <row r="56" spans="3:8" x14ac:dyDescent="0.25">
      <c r="C56" s="41"/>
      <c r="D56" s="42"/>
      <c r="E56" s="43"/>
      <c r="F56" s="43"/>
      <c r="G56" s="43"/>
      <c r="H56" s="43"/>
    </row>
    <row r="57" spans="3:8" x14ac:dyDescent="0.25">
      <c r="C57" s="41"/>
      <c r="D57" s="42"/>
      <c r="E57" s="43"/>
      <c r="F57" s="43"/>
      <c r="G57" s="43"/>
      <c r="H57" s="43"/>
    </row>
    <row r="58" spans="3:8" x14ac:dyDescent="0.25">
      <c r="C58" s="41"/>
      <c r="D58" s="42"/>
      <c r="E58" s="43"/>
      <c r="F58" s="43"/>
      <c r="G58" s="43"/>
      <c r="H58" s="43"/>
    </row>
    <row r="59" spans="3:8" x14ac:dyDescent="0.25">
      <c r="C59" s="41"/>
      <c r="D59" s="42"/>
      <c r="E59" s="43"/>
      <c r="F59" s="43"/>
      <c r="G59" s="43"/>
      <c r="H59" s="43"/>
    </row>
    <row r="60" spans="3:8" x14ac:dyDescent="0.25">
      <c r="C60" s="41"/>
      <c r="D60" s="42"/>
      <c r="E60" s="43"/>
      <c r="F60" s="43"/>
      <c r="G60" s="43"/>
      <c r="H60" s="43"/>
    </row>
    <row r="61" spans="3:8" x14ac:dyDescent="0.25">
      <c r="C61" s="41"/>
      <c r="D61" s="42"/>
      <c r="E61" s="43"/>
      <c r="F61" s="43"/>
      <c r="G61" s="43"/>
      <c r="H61" s="43"/>
    </row>
    <row r="62" spans="3:8" x14ac:dyDescent="0.25">
      <c r="C62" s="41"/>
      <c r="D62" s="42"/>
      <c r="E62" s="43"/>
      <c r="F62" s="43"/>
      <c r="G62" s="43"/>
      <c r="H62" s="43"/>
    </row>
    <row r="63" spans="3:8" x14ac:dyDescent="0.25">
      <c r="C63" s="41"/>
      <c r="D63" s="42"/>
      <c r="E63" s="43"/>
      <c r="F63" s="43"/>
      <c r="G63" s="43"/>
      <c r="H63" s="43"/>
    </row>
    <row r="64" spans="3:8" x14ac:dyDescent="0.25">
      <c r="C64" s="41"/>
      <c r="D64" s="42"/>
      <c r="E64" s="43"/>
      <c r="F64" s="43"/>
      <c r="G64" s="43"/>
      <c r="H64" s="43"/>
    </row>
    <row r="65" spans="3:8" x14ac:dyDescent="0.25">
      <c r="C65" s="41"/>
      <c r="D65" s="42"/>
      <c r="E65" s="43"/>
      <c r="F65" s="43"/>
      <c r="G65" s="43"/>
      <c r="H65" s="43"/>
    </row>
    <row r="66" spans="3:8" x14ac:dyDescent="0.25">
      <c r="C66" s="41"/>
      <c r="D66" s="42"/>
      <c r="E66" s="43"/>
      <c r="F66" s="43"/>
      <c r="G66" s="43"/>
      <c r="H66" s="43"/>
    </row>
    <row r="67" spans="3:8" x14ac:dyDescent="0.25">
      <c r="C67" s="41"/>
      <c r="D67" s="42"/>
      <c r="E67" s="43"/>
      <c r="F67" s="43"/>
      <c r="G67" s="43"/>
      <c r="H67" s="43"/>
    </row>
    <row r="68" spans="3:8" x14ac:dyDescent="0.25">
      <c r="C68" s="41"/>
      <c r="D68" s="42"/>
      <c r="E68" s="43"/>
      <c r="F68" s="43"/>
      <c r="G68" s="43"/>
      <c r="H68" s="43"/>
    </row>
    <row r="69" spans="3:8" x14ac:dyDescent="0.25">
      <c r="C69" s="41"/>
      <c r="D69" s="42"/>
      <c r="E69" s="43"/>
      <c r="F69" s="43"/>
      <c r="G69" s="43"/>
      <c r="H69" s="43"/>
    </row>
    <row r="70" spans="3:8" x14ac:dyDescent="0.25">
      <c r="C70" s="41"/>
      <c r="D70" s="42"/>
      <c r="E70" s="43"/>
      <c r="F70" s="43"/>
      <c r="G70" s="43"/>
      <c r="H70" s="43"/>
    </row>
    <row r="71" spans="3:8" x14ac:dyDescent="0.25">
      <c r="C71" s="41"/>
      <c r="D71" s="42"/>
      <c r="E71" s="43"/>
      <c r="F71" s="43"/>
      <c r="G71" s="43"/>
      <c r="H71" s="43"/>
    </row>
    <row r="72" spans="3:8" x14ac:dyDescent="0.25">
      <c r="C72" s="41"/>
      <c r="D72" s="42"/>
      <c r="E72" s="43"/>
      <c r="F72" s="43"/>
      <c r="G72" s="43"/>
      <c r="H72" s="43"/>
    </row>
    <row r="73" spans="3:8" x14ac:dyDescent="0.25">
      <c r="C73" s="41"/>
      <c r="D73" s="42"/>
      <c r="E73" s="43"/>
      <c r="F73" s="43"/>
      <c r="G73" s="43"/>
      <c r="H73" s="43"/>
    </row>
    <row r="74" spans="3:8" x14ac:dyDescent="0.25">
      <c r="C74" s="41"/>
      <c r="D74" s="42"/>
      <c r="E74" s="43"/>
      <c r="F74" s="43"/>
      <c r="G74" s="43"/>
      <c r="H74" s="43"/>
    </row>
    <row r="75" spans="3:8" x14ac:dyDescent="0.25">
      <c r="C75" s="41"/>
      <c r="D75" s="42"/>
      <c r="E75" s="43"/>
      <c r="F75" s="43"/>
      <c r="G75" s="43"/>
      <c r="H75" s="43"/>
    </row>
    <row r="76" spans="3:8" x14ac:dyDescent="0.25">
      <c r="C76" s="41"/>
      <c r="D76" s="42"/>
      <c r="E76" s="43"/>
      <c r="F76" s="43"/>
      <c r="G76" s="43"/>
      <c r="H76" s="43"/>
    </row>
    <row r="77" spans="3:8" x14ac:dyDescent="0.25">
      <c r="C77" s="41"/>
      <c r="D77" s="42"/>
      <c r="E77" s="43"/>
      <c r="F77" s="43"/>
      <c r="G77" s="43"/>
      <c r="H77" s="43"/>
    </row>
    <row r="78" spans="3:8" x14ac:dyDescent="0.25">
      <c r="C78" s="41"/>
      <c r="D78" s="42"/>
      <c r="E78" s="43"/>
      <c r="F78" s="43"/>
      <c r="G78" s="43"/>
      <c r="H78" s="43"/>
    </row>
    <row r="79" spans="3:8" x14ac:dyDescent="0.25">
      <c r="C79" s="41"/>
      <c r="D79" s="42"/>
      <c r="E79" s="43"/>
      <c r="F79" s="43"/>
      <c r="G79" s="43"/>
      <c r="H79" s="43"/>
    </row>
    <row r="80" spans="3:8" x14ac:dyDescent="0.25">
      <c r="C80" s="41"/>
      <c r="D80" s="42"/>
      <c r="E80" s="43"/>
      <c r="F80" s="43"/>
      <c r="G80" s="43"/>
      <c r="H80" s="43"/>
    </row>
    <row r="81" spans="3:8" x14ac:dyDescent="0.25">
      <c r="C81" s="41"/>
      <c r="D81" s="42"/>
      <c r="E81" s="43"/>
      <c r="F81" s="43"/>
      <c r="G81" s="43"/>
      <c r="H81" s="43"/>
    </row>
    <row r="82" spans="3:8" x14ac:dyDescent="0.25">
      <c r="C82" s="41"/>
      <c r="D82" s="42"/>
      <c r="E82" s="43"/>
      <c r="F82" s="43"/>
      <c r="G82" s="43"/>
      <c r="H82" s="43"/>
    </row>
    <row r="83" spans="3:8" x14ac:dyDescent="0.25">
      <c r="C83" s="41"/>
      <c r="D83" s="42"/>
      <c r="E83" s="43"/>
      <c r="F83" s="43"/>
      <c r="G83" s="43"/>
      <c r="H83" s="43"/>
    </row>
    <row r="84" spans="3:8" x14ac:dyDescent="0.25">
      <c r="C84" s="41"/>
      <c r="D84" s="42"/>
      <c r="E84" s="43"/>
      <c r="F84" s="43"/>
      <c r="G84" s="43"/>
      <c r="H84" s="43"/>
    </row>
    <row r="85" spans="3:8" x14ac:dyDescent="0.25">
      <c r="C85" s="41"/>
      <c r="D85" s="42"/>
      <c r="E85" s="43"/>
      <c r="F85" s="43"/>
      <c r="G85" s="43"/>
      <c r="H85" s="43"/>
    </row>
    <row r="86" spans="3:8" x14ac:dyDescent="0.25">
      <c r="C86" s="41"/>
      <c r="D86" s="42"/>
      <c r="E86" s="43"/>
      <c r="F86" s="43"/>
      <c r="G86" s="43"/>
      <c r="H86" s="43"/>
    </row>
    <row r="87" spans="3:8" x14ac:dyDescent="0.25">
      <c r="C87" s="41"/>
      <c r="D87" s="42"/>
      <c r="E87" s="43"/>
      <c r="F87" s="43"/>
      <c r="G87" s="43"/>
      <c r="H87" s="43"/>
    </row>
    <row r="88" spans="3:8" x14ac:dyDescent="0.25">
      <c r="C88" s="41"/>
      <c r="D88" s="42"/>
      <c r="E88" s="43"/>
      <c r="F88" s="43"/>
      <c r="G88" s="43"/>
      <c r="H88" s="43"/>
    </row>
    <row r="89" spans="3:8" x14ac:dyDescent="0.25">
      <c r="C89" s="41"/>
      <c r="D89" s="42"/>
      <c r="E89" s="43"/>
      <c r="F89" s="43"/>
      <c r="G89" s="43"/>
      <c r="H89" s="43"/>
    </row>
    <row r="90" spans="3:8" x14ac:dyDescent="0.25">
      <c r="C90" s="41"/>
      <c r="D90" s="42"/>
      <c r="E90" s="43"/>
      <c r="F90" s="43"/>
      <c r="G90" s="43"/>
      <c r="H90" s="43"/>
    </row>
    <row r="91" spans="3:8" x14ac:dyDescent="0.25">
      <c r="C91" s="41"/>
      <c r="D91" s="42"/>
      <c r="E91" s="43"/>
      <c r="F91" s="43"/>
      <c r="G91" s="43"/>
      <c r="H91" s="43"/>
    </row>
    <row r="92" spans="3:8" x14ac:dyDescent="0.25">
      <c r="C92" s="41"/>
      <c r="D92" s="42"/>
      <c r="E92" s="43"/>
      <c r="F92" s="43"/>
      <c r="G92" s="43"/>
      <c r="H92" s="43"/>
    </row>
    <row r="93" spans="3:8" x14ac:dyDescent="0.25">
      <c r="C93" s="41"/>
      <c r="D93" s="42"/>
      <c r="E93" s="43"/>
      <c r="F93" s="43"/>
      <c r="G93" s="43"/>
      <c r="H93" s="43"/>
    </row>
    <row r="94" spans="3:8" x14ac:dyDescent="0.25">
      <c r="C94" s="41"/>
      <c r="D94" s="42"/>
      <c r="E94" s="43"/>
      <c r="F94" s="43"/>
      <c r="G94" s="43"/>
      <c r="H94" s="43"/>
    </row>
    <row r="95" spans="3:8" x14ac:dyDescent="0.25">
      <c r="C95" s="41"/>
      <c r="D95" s="42"/>
      <c r="E95" s="43"/>
      <c r="F95" s="43"/>
      <c r="G95" s="43"/>
      <c r="H95" s="43"/>
    </row>
    <row r="96" spans="3:8" x14ac:dyDescent="0.25">
      <c r="C96" s="41"/>
      <c r="D96" s="42"/>
      <c r="E96" s="43"/>
      <c r="F96" s="43"/>
      <c r="G96" s="43"/>
      <c r="H96" s="43"/>
    </row>
    <row r="97" spans="3:8" x14ac:dyDescent="0.25">
      <c r="C97" s="41"/>
      <c r="D97" s="42"/>
      <c r="E97" s="43"/>
      <c r="F97" s="43"/>
      <c r="G97" s="43"/>
      <c r="H97" s="43"/>
    </row>
    <row r="98" spans="3:8" x14ac:dyDescent="0.25">
      <c r="C98" s="41"/>
      <c r="D98" s="42"/>
      <c r="E98" s="43"/>
      <c r="F98" s="43"/>
      <c r="G98" s="43"/>
      <c r="H98" s="43"/>
    </row>
    <row r="99" spans="3:8" x14ac:dyDescent="0.25">
      <c r="C99" s="41"/>
      <c r="D99" s="42"/>
      <c r="E99" s="43"/>
      <c r="F99" s="43"/>
      <c r="G99" s="43"/>
      <c r="H99" s="43"/>
    </row>
    <row r="100" spans="3:8" x14ac:dyDescent="0.25">
      <c r="C100" s="41"/>
      <c r="D100" s="42"/>
      <c r="E100" s="43"/>
      <c r="F100" s="43"/>
      <c r="G100" s="43"/>
      <c r="H100" s="43"/>
    </row>
    <row r="101" spans="3:8" x14ac:dyDescent="0.25">
      <c r="C101" s="41"/>
      <c r="D101" s="42"/>
      <c r="E101" s="43"/>
      <c r="F101" s="43"/>
      <c r="G101" s="43"/>
      <c r="H101" s="43"/>
    </row>
    <row r="102" spans="3:8" x14ac:dyDescent="0.25">
      <c r="C102" s="41"/>
      <c r="D102" s="42"/>
      <c r="E102" s="43"/>
      <c r="F102" s="43"/>
      <c r="G102" s="43"/>
      <c r="H102" s="43"/>
    </row>
    <row r="103" spans="3:8" x14ac:dyDescent="0.25">
      <c r="C103" s="41"/>
      <c r="D103" s="42"/>
      <c r="E103" s="43"/>
      <c r="F103" s="43"/>
      <c r="G103" s="43"/>
      <c r="H103" s="43"/>
    </row>
    <row r="104" spans="3:8" x14ac:dyDescent="0.25">
      <c r="C104" s="41"/>
      <c r="D104" s="42"/>
      <c r="E104" s="43"/>
      <c r="F104" s="43"/>
      <c r="G104" s="43"/>
      <c r="H104" s="43"/>
    </row>
    <row r="105" spans="3:8" x14ac:dyDescent="0.25">
      <c r="C105" s="41"/>
      <c r="D105" s="42"/>
      <c r="E105" s="43"/>
      <c r="F105" s="43"/>
      <c r="G105" s="43"/>
      <c r="H105" s="43"/>
    </row>
    <row r="106" spans="3:8" x14ac:dyDescent="0.25">
      <c r="C106" s="41"/>
      <c r="D106" s="42"/>
      <c r="E106" s="43"/>
      <c r="F106" s="43"/>
      <c r="G106" s="43"/>
      <c r="H106" s="43"/>
    </row>
    <row r="107" spans="3:8" x14ac:dyDescent="0.25">
      <c r="C107" s="41"/>
      <c r="D107" s="42"/>
      <c r="E107" s="43"/>
      <c r="F107" s="43"/>
      <c r="G107" s="43"/>
      <c r="H107" s="43"/>
    </row>
    <row r="108" spans="3:8" x14ac:dyDescent="0.25">
      <c r="C108" s="41"/>
      <c r="D108" s="42"/>
      <c r="E108" s="43"/>
      <c r="F108" s="43"/>
      <c r="G108" s="43"/>
      <c r="H108" s="43"/>
    </row>
    <row r="109" spans="3:8" x14ac:dyDescent="0.25">
      <c r="C109" s="41"/>
      <c r="D109" s="42"/>
      <c r="E109" s="43"/>
      <c r="F109" s="43"/>
      <c r="G109" s="43"/>
      <c r="H109" s="43"/>
    </row>
    <row r="110" spans="3:8" x14ac:dyDescent="0.25">
      <c r="C110" s="41"/>
      <c r="D110" s="42"/>
      <c r="E110" s="43"/>
      <c r="F110" s="43"/>
      <c r="G110" s="43"/>
      <c r="H110" s="43"/>
    </row>
    <row r="111" spans="3:8" x14ac:dyDescent="0.25">
      <c r="C111" s="41"/>
      <c r="D111" s="42"/>
      <c r="E111" s="43"/>
      <c r="F111" s="43"/>
      <c r="G111" s="43"/>
      <c r="H111" s="43"/>
    </row>
    <row r="112" spans="3:8" x14ac:dyDescent="0.25">
      <c r="C112" s="41"/>
      <c r="D112" s="42"/>
      <c r="E112" s="43"/>
      <c r="F112" s="43"/>
      <c r="G112" s="43"/>
      <c r="H112" s="43"/>
    </row>
    <row r="113" spans="3:8" x14ac:dyDescent="0.25">
      <c r="C113" s="41"/>
      <c r="D113" s="42"/>
      <c r="E113" s="43"/>
      <c r="F113" s="43"/>
      <c r="G113" s="43"/>
      <c r="H113" s="43"/>
    </row>
    <row r="114" spans="3:8" x14ac:dyDescent="0.25">
      <c r="C114" s="41"/>
      <c r="D114" s="42"/>
      <c r="E114" s="43"/>
      <c r="F114" s="43"/>
      <c r="G114" s="43"/>
      <c r="H114" s="43"/>
    </row>
    <row r="115" spans="3:8" x14ac:dyDescent="0.25">
      <c r="C115" s="41"/>
      <c r="D115" s="42"/>
      <c r="E115" s="43"/>
      <c r="F115" s="43"/>
      <c r="G115" s="43"/>
      <c r="H115" s="43"/>
    </row>
    <row r="116" spans="3:8" x14ac:dyDescent="0.25">
      <c r="C116" s="41"/>
      <c r="D116" s="42"/>
      <c r="E116" s="43"/>
      <c r="F116" s="43"/>
      <c r="G116" s="43"/>
      <c r="H116" s="43"/>
    </row>
    <row r="117" spans="3:8" x14ac:dyDescent="0.25">
      <c r="C117" s="41"/>
      <c r="D117" s="42"/>
      <c r="E117" s="43"/>
      <c r="F117" s="43"/>
      <c r="G117" s="43"/>
      <c r="H117" s="43"/>
    </row>
    <row r="118" spans="3:8" x14ac:dyDescent="0.25">
      <c r="C118" s="41"/>
      <c r="D118" s="42"/>
      <c r="E118" s="43"/>
      <c r="F118" s="43"/>
      <c r="G118" s="43"/>
      <c r="H118" s="43"/>
    </row>
    <row r="119" spans="3:8" x14ac:dyDescent="0.25">
      <c r="C119" s="41"/>
      <c r="D119" s="42"/>
      <c r="E119" s="43"/>
      <c r="F119" s="43"/>
      <c r="G119" s="43"/>
      <c r="H119" s="43"/>
    </row>
    <row r="120" spans="3:8" x14ac:dyDescent="0.25">
      <c r="C120" s="41"/>
      <c r="D120" s="42"/>
      <c r="E120" s="43"/>
      <c r="F120" s="43"/>
      <c r="G120" s="43"/>
      <c r="H120" s="43"/>
    </row>
    <row r="121" spans="3:8" x14ac:dyDescent="0.25">
      <c r="C121" s="41"/>
      <c r="D121" s="42"/>
      <c r="E121" s="43"/>
      <c r="F121" s="43"/>
      <c r="G121" s="43"/>
      <c r="H121" s="43"/>
    </row>
    <row r="122" spans="3:8" x14ac:dyDescent="0.25">
      <c r="C122" s="41"/>
      <c r="D122" s="42"/>
      <c r="E122" s="43"/>
      <c r="F122" s="43"/>
      <c r="G122" s="43"/>
      <c r="H122" s="43"/>
    </row>
    <row r="123" spans="3:8" x14ac:dyDescent="0.25">
      <c r="C123" s="41"/>
      <c r="D123" s="42"/>
      <c r="E123" s="43"/>
      <c r="F123" s="43"/>
      <c r="G123" s="43"/>
      <c r="H123" s="43"/>
    </row>
    <row r="124" spans="3:8" x14ac:dyDescent="0.25">
      <c r="C124" s="41"/>
      <c r="D124" s="42"/>
      <c r="E124" s="43"/>
      <c r="F124" s="43"/>
      <c r="G124" s="43"/>
      <c r="H124" s="43"/>
    </row>
    <row r="125" spans="3:8" x14ac:dyDescent="0.25">
      <c r="C125" s="41"/>
      <c r="D125" s="42"/>
      <c r="E125" s="43"/>
      <c r="F125" s="43"/>
      <c r="G125" s="43"/>
      <c r="H125" s="43"/>
    </row>
    <row r="126" spans="3:8" x14ac:dyDescent="0.25">
      <c r="C126" s="41"/>
      <c r="D126" s="42"/>
      <c r="E126" s="43"/>
      <c r="F126" s="43"/>
      <c r="G126" s="43"/>
      <c r="H126" s="43"/>
    </row>
    <row r="127" spans="3:8" x14ac:dyDescent="0.25">
      <c r="C127" s="41"/>
      <c r="D127" s="42"/>
      <c r="E127" s="43"/>
      <c r="F127" s="43"/>
      <c r="G127" s="43"/>
      <c r="H127" s="43"/>
    </row>
    <row r="128" spans="3:8" x14ac:dyDescent="0.25">
      <c r="C128" s="41"/>
      <c r="D128" s="42"/>
      <c r="E128" s="43"/>
      <c r="F128" s="43"/>
      <c r="G128" s="43"/>
      <c r="H128" s="43"/>
    </row>
    <row r="129" spans="3:8" x14ac:dyDescent="0.25">
      <c r="C129" s="41"/>
      <c r="D129" s="42"/>
      <c r="E129" s="43"/>
      <c r="F129" s="43"/>
      <c r="G129" s="43"/>
      <c r="H129" s="43"/>
    </row>
    <row r="130" spans="3:8" x14ac:dyDescent="0.25">
      <c r="C130" s="41"/>
      <c r="D130" s="42"/>
      <c r="E130" s="43"/>
      <c r="F130" s="43"/>
      <c r="G130" s="43"/>
      <c r="H130" s="43"/>
    </row>
    <row r="131" spans="3:8" x14ac:dyDescent="0.25">
      <c r="C131" s="41"/>
      <c r="D131" s="42"/>
      <c r="E131" s="43"/>
      <c r="F131" s="43"/>
      <c r="G131" s="43"/>
      <c r="H131" s="43"/>
    </row>
    <row r="132" spans="3:8" x14ac:dyDescent="0.25">
      <c r="C132" s="41"/>
      <c r="D132" s="42"/>
      <c r="E132" s="43"/>
      <c r="F132" s="43"/>
      <c r="G132" s="43"/>
      <c r="H132" s="43"/>
    </row>
    <row r="133" spans="3:8" x14ac:dyDescent="0.25">
      <c r="C133" s="41"/>
      <c r="D133" s="42"/>
      <c r="E133" s="43"/>
      <c r="F133" s="43"/>
      <c r="G133" s="43"/>
      <c r="H133" s="43"/>
    </row>
    <row r="134" spans="3:8" x14ac:dyDescent="0.25">
      <c r="C134" s="41"/>
      <c r="D134" s="42"/>
      <c r="E134" s="43"/>
      <c r="F134" s="43"/>
      <c r="G134" s="43"/>
      <c r="H134" s="43"/>
    </row>
    <row r="135" spans="3:8" x14ac:dyDescent="0.25">
      <c r="C135" s="41"/>
      <c r="D135" s="42"/>
      <c r="E135" s="43"/>
      <c r="F135" s="43"/>
      <c r="G135" s="43"/>
      <c r="H135" s="43"/>
    </row>
    <row r="136" spans="3:8" x14ac:dyDescent="0.25">
      <c r="C136" s="41"/>
      <c r="D136" s="42"/>
      <c r="E136" s="43"/>
      <c r="F136" s="43"/>
      <c r="G136" s="43"/>
      <c r="H136" s="43"/>
    </row>
    <row r="137" spans="3:8" x14ac:dyDescent="0.25">
      <c r="C137" s="41"/>
      <c r="D137" s="42"/>
      <c r="E137" s="43"/>
      <c r="F137" s="43"/>
      <c r="G137" s="43"/>
      <c r="H137" s="43"/>
    </row>
    <row r="138" spans="3:8" x14ac:dyDescent="0.25">
      <c r="C138" s="41"/>
      <c r="D138" s="42"/>
      <c r="E138" s="43"/>
      <c r="F138" s="43"/>
      <c r="G138" s="43"/>
      <c r="H138" s="43"/>
    </row>
    <row r="139" spans="3:8" x14ac:dyDescent="0.25">
      <c r="C139" s="41"/>
      <c r="D139" s="42"/>
      <c r="E139" s="43"/>
      <c r="F139" s="43"/>
      <c r="G139" s="43"/>
      <c r="H139" s="43"/>
    </row>
    <row r="140" spans="3:8" x14ac:dyDescent="0.25">
      <c r="C140" s="41"/>
      <c r="D140" s="42"/>
      <c r="E140" s="43"/>
      <c r="F140" s="43"/>
      <c r="G140" s="43"/>
      <c r="H140" s="43"/>
    </row>
    <row r="141" spans="3:8" x14ac:dyDescent="0.25">
      <c r="C141" s="41"/>
      <c r="D141" s="42"/>
      <c r="E141" s="43"/>
      <c r="F141" s="43"/>
      <c r="G141" s="43"/>
      <c r="H141" s="43"/>
    </row>
    <row r="142" spans="3:8" x14ac:dyDescent="0.25">
      <c r="C142" s="41"/>
      <c r="D142" s="42"/>
      <c r="E142" s="43"/>
      <c r="F142" s="43"/>
      <c r="G142" s="43"/>
      <c r="H142" s="43"/>
    </row>
    <row r="143" spans="3:8" x14ac:dyDescent="0.25">
      <c r="C143" s="41"/>
      <c r="D143" s="42"/>
      <c r="E143" s="43"/>
      <c r="F143" s="43"/>
      <c r="G143" s="43"/>
      <c r="H143" s="43"/>
    </row>
    <row r="144" spans="3:8" x14ac:dyDescent="0.25">
      <c r="C144" s="41"/>
      <c r="D144" s="42"/>
      <c r="E144" s="43"/>
      <c r="F144" s="43"/>
      <c r="G144" s="43"/>
      <c r="H144" s="43"/>
    </row>
    <row r="145" spans="3:8" x14ac:dyDescent="0.25">
      <c r="C145" s="41"/>
      <c r="D145" s="42"/>
      <c r="E145" s="43"/>
      <c r="F145" s="43"/>
      <c r="G145" s="43"/>
      <c r="H145" s="43"/>
    </row>
    <row r="146" spans="3:8" x14ac:dyDescent="0.25">
      <c r="C146" s="41"/>
      <c r="D146" s="42"/>
      <c r="E146" s="43"/>
      <c r="F146" s="43"/>
      <c r="G146" s="43"/>
      <c r="H146" s="43"/>
    </row>
    <row r="147" spans="3:8" x14ac:dyDescent="0.25">
      <c r="C147" s="41"/>
      <c r="D147" s="42"/>
      <c r="E147" s="43"/>
      <c r="F147" s="43"/>
      <c r="G147" s="43"/>
      <c r="H147" s="43"/>
    </row>
    <row r="148" spans="3:8" x14ac:dyDescent="0.25">
      <c r="C148" s="41"/>
      <c r="D148" s="42"/>
      <c r="E148" s="43"/>
      <c r="F148" s="43"/>
      <c r="G148" s="43"/>
      <c r="H148" s="43"/>
    </row>
    <row r="149" spans="3:8" x14ac:dyDescent="0.25">
      <c r="C149" s="41"/>
      <c r="D149" s="42"/>
      <c r="E149" s="43"/>
      <c r="F149" s="43"/>
      <c r="G149" s="43"/>
      <c r="H149" s="43"/>
    </row>
    <row r="150" spans="3:8" x14ac:dyDescent="0.25">
      <c r="C150" s="41"/>
      <c r="D150" s="42"/>
      <c r="E150" s="43"/>
      <c r="F150" s="43"/>
      <c r="G150" s="43"/>
      <c r="H150" s="43"/>
    </row>
    <row r="151" spans="3:8" x14ac:dyDescent="0.25">
      <c r="C151" s="41"/>
      <c r="D151" s="42"/>
      <c r="E151" s="43"/>
      <c r="F151" s="43"/>
      <c r="G151" s="43"/>
      <c r="H151" s="43"/>
    </row>
    <row r="152" spans="3:8" x14ac:dyDescent="0.25">
      <c r="C152" s="41"/>
      <c r="D152" s="42"/>
      <c r="E152" s="43"/>
      <c r="F152" s="43"/>
      <c r="G152" s="43"/>
      <c r="H152" s="43"/>
    </row>
    <row r="153" spans="3:8" x14ac:dyDescent="0.25">
      <c r="C153" s="41"/>
      <c r="D153" s="42"/>
      <c r="E153" s="43"/>
      <c r="F153" s="43"/>
      <c r="G153" s="43"/>
      <c r="H153" s="43"/>
    </row>
    <row r="154" spans="3:8" x14ac:dyDescent="0.25">
      <c r="C154" s="41"/>
      <c r="D154" s="42"/>
      <c r="E154" s="43"/>
      <c r="F154" s="43"/>
      <c r="G154" s="43"/>
      <c r="H154" s="43"/>
    </row>
    <row r="155" spans="3:8" x14ac:dyDescent="0.25">
      <c r="C155" s="41"/>
      <c r="D155" s="42"/>
      <c r="E155" s="43"/>
      <c r="F155" s="43"/>
      <c r="G155" s="43"/>
      <c r="H155" s="43"/>
    </row>
    <row r="156" spans="3:8" x14ac:dyDescent="0.25">
      <c r="C156" s="41"/>
      <c r="D156" s="42"/>
      <c r="E156" s="43"/>
      <c r="F156" s="43"/>
      <c r="G156" s="43"/>
      <c r="H156" s="43"/>
    </row>
    <row r="157" spans="3:8" x14ac:dyDescent="0.25">
      <c r="C157" s="41"/>
      <c r="D157" s="42"/>
      <c r="E157" s="43"/>
      <c r="F157" s="43"/>
      <c r="G157" s="43"/>
      <c r="H157" s="43"/>
    </row>
    <row r="158" spans="3:8" x14ac:dyDescent="0.25">
      <c r="C158" s="41"/>
      <c r="D158" s="42"/>
      <c r="E158" s="43"/>
      <c r="F158" s="43"/>
      <c r="G158" s="43"/>
      <c r="H158" s="43"/>
    </row>
    <row r="159" spans="3:8" x14ac:dyDescent="0.25">
      <c r="C159" s="41"/>
      <c r="D159" s="42"/>
      <c r="E159" s="43"/>
      <c r="F159" s="43"/>
      <c r="G159" s="43"/>
      <c r="H159" s="43"/>
    </row>
    <row r="160" spans="3:8" x14ac:dyDescent="0.25">
      <c r="C160" s="41"/>
      <c r="D160" s="42"/>
      <c r="E160" s="43"/>
      <c r="F160" s="43"/>
      <c r="G160" s="43"/>
      <c r="H160" s="43"/>
    </row>
    <row r="161" spans="3:8" x14ac:dyDescent="0.25">
      <c r="C161" s="41"/>
      <c r="D161" s="42"/>
      <c r="E161" s="43"/>
      <c r="F161" s="43"/>
      <c r="G161" s="43"/>
      <c r="H161" s="43"/>
    </row>
    <row r="162" spans="3:8" x14ac:dyDescent="0.25">
      <c r="C162" s="41"/>
      <c r="D162" s="42"/>
      <c r="E162" s="43"/>
      <c r="F162" s="43"/>
      <c r="G162" s="43"/>
      <c r="H162" s="43"/>
    </row>
    <row r="163" spans="3:8" x14ac:dyDescent="0.25">
      <c r="C163" s="41"/>
      <c r="D163" s="42"/>
      <c r="E163" s="43"/>
      <c r="F163" s="43"/>
      <c r="G163" s="43"/>
      <c r="H163" s="43"/>
    </row>
    <row r="164" spans="3:8" x14ac:dyDescent="0.25">
      <c r="C164" s="41"/>
      <c r="D164" s="42"/>
      <c r="E164" s="43"/>
      <c r="F164" s="43"/>
      <c r="G164" s="43"/>
      <c r="H164" s="43"/>
    </row>
    <row r="165" spans="3:8" x14ac:dyDescent="0.25">
      <c r="C165" s="41"/>
      <c r="D165" s="42"/>
      <c r="E165" s="43"/>
      <c r="F165" s="43"/>
      <c r="G165" s="43"/>
      <c r="H165" s="43"/>
    </row>
    <row r="166" spans="3:8" x14ac:dyDescent="0.25">
      <c r="C166" s="41"/>
      <c r="D166" s="42"/>
      <c r="E166" s="43"/>
      <c r="F166" s="43"/>
      <c r="G166" s="43"/>
      <c r="H166" s="43"/>
    </row>
    <row r="167" spans="3:8" x14ac:dyDescent="0.25">
      <c r="C167" s="41"/>
      <c r="D167" s="42"/>
      <c r="E167" s="43"/>
      <c r="F167" s="43"/>
      <c r="G167" s="43"/>
      <c r="H167" s="43"/>
    </row>
    <row r="168" spans="3:8" x14ac:dyDescent="0.25">
      <c r="C168" s="41"/>
      <c r="D168" s="42"/>
      <c r="E168" s="43"/>
      <c r="F168" s="43"/>
      <c r="G168" s="43"/>
      <c r="H168" s="43"/>
    </row>
    <row r="169" spans="3:8" x14ac:dyDescent="0.25">
      <c r="C169" s="41"/>
      <c r="D169" s="42"/>
      <c r="E169" s="43"/>
      <c r="F169" s="43"/>
      <c r="G169" s="43"/>
      <c r="H169" s="43"/>
    </row>
    <row r="170" spans="3:8" x14ac:dyDescent="0.25">
      <c r="C170" s="41"/>
      <c r="D170" s="42"/>
      <c r="E170" s="43"/>
      <c r="F170" s="43"/>
      <c r="G170" s="43"/>
      <c r="H170" s="43"/>
    </row>
    <row r="171" spans="3:8" x14ac:dyDescent="0.25">
      <c r="C171" s="41"/>
      <c r="D171" s="42"/>
      <c r="E171" s="43"/>
      <c r="F171" s="43"/>
      <c r="G171" s="43"/>
      <c r="H171" s="43"/>
    </row>
    <row r="172" spans="3:8" x14ac:dyDescent="0.25">
      <c r="C172" s="41"/>
      <c r="D172" s="42"/>
      <c r="E172" s="43"/>
      <c r="F172" s="43"/>
      <c r="G172" s="43"/>
      <c r="H172" s="43"/>
    </row>
    <row r="173" spans="3:8" x14ac:dyDescent="0.25">
      <c r="C173" s="41"/>
      <c r="D173" s="42"/>
      <c r="E173" s="43"/>
      <c r="F173" s="43"/>
      <c r="G173" s="43"/>
      <c r="H173" s="43"/>
    </row>
    <row r="174" spans="3:8" x14ac:dyDescent="0.25">
      <c r="C174" s="41"/>
      <c r="D174" s="42"/>
      <c r="E174" s="43"/>
      <c r="F174" s="43"/>
      <c r="G174" s="43"/>
      <c r="H174" s="43"/>
    </row>
    <row r="175" spans="3:8" x14ac:dyDescent="0.25">
      <c r="C175" s="41"/>
      <c r="D175" s="42"/>
      <c r="E175" s="43"/>
      <c r="F175" s="43"/>
      <c r="G175" s="43"/>
      <c r="H175" s="43"/>
    </row>
    <row r="176" spans="3:8" x14ac:dyDescent="0.25">
      <c r="C176" s="41"/>
      <c r="D176" s="42"/>
      <c r="E176" s="43"/>
      <c r="F176" s="43"/>
      <c r="G176" s="43"/>
      <c r="H176" s="43"/>
    </row>
    <row r="177" spans="3:8" x14ac:dyDescent="0.25">
      <c r="C177" s="41"/>
      <c r="D177" s="42"/>
      <c r="E177" s="43"/>
      <c r="F177" s="43"/>
      <c r="G177" s="43"/>
      <c r="H177" s="43"/>
    </row>
    <row r="178" spans="3:8" x14ac:dyDescent="0.25">
      <c r="C178" s="41"/>
      <c r="D178" s="42"/>
      <c r="E178" s="43"/>
      <c r="F178" s="43"/>
      <c r="G178" s="43"/>
      <c r="H178" s="43"/>
    </row>
    <row r="179" spans="3:8" x14ac:dyDescent="0.25">
      <c r="C179" s="41"/>
      <c r="D179" s="42"/>
      <c r="E179" s="43"/>
      <c r="F179" s="43"/>
      <c r="G179" s="43"/>
      <c r="H179" s="43"/>
    </row>
    <row r="180" spans="3:8" x14ac:dyDescent="0.25">
      <c r="C180" s="41"/>
      <c r="D180" s="42"/>
      <c r="E180" s="43"/>
      <c r="F180" s="43"/>
      <c r="G180" s="43"/>
      <c r="H180" s="43"/>
    </row>
    <row r="181" spans="3:8" x14ac:dyDescent="0.25">
      <c r="C181" s="41"/>
      <c r="D181" s="42"/>
      <c r="E181" s="43"/>
      <c r="F181" s="43"/>
      <c r="G181" s="43"/>
      <c r="H181" s="43"/>
    </row>
    <row r="182" spans="3:8" x14ac:dyDescent="0.25">
      <c r="C182" s="41"/>
      <c r="D182" s="42"/>
      <c r="E182" s="43"/>
      <c r="F182" s="43"/>
      <c r="G182" s="43"/>
      <c r="H182" s="43"/>
    </row>
    <row r="183" spans="3:8" x14ac:dyDescent="0.25">
      <c r="C183" s="41"/>
      <c r="D183" s="42"/>
      <c r="E183" s="43"/>
      <c r="F183" s="43"/>
      <c r="G183" s="43"/>
      <c r="H183" s="43"/>
    </row>
    <row r="184" spans="3:8" x14ac:dyDescent="0.25">
      <c r="C184" s="41"/>
      <c r="D184" s="42"/>
      <c r="E184" s="43"/>
      <c r="F184" s="43"/>
      <c r="G184" s="43"/>
      <c r="H184" s="43"/>
    </row>
    <row r="185" spans="3:8" x14ac:dyDescent="0.25">
      <c r="C185" s="41"/>
      <c r="D185" s="42"/>
      <c r="E185" s="43"/>
      <c r="F185" s="43"/>
      <c r="G185" s="43"/>
      <c r="H185" s="43"/>
    </row>
    <row r="186" spans="3:8" x14ac:dyDescent="0.25">
      <c r="C186" s="41"/>
      <c r="D186" s="42"/>
      <c r="E186" s="43"/>
      <c r="F186" s="43"/>
      <c r="G186" s="43"/>
      <c r="H186" s="43"/>
    </row>
    <row r="187" spans="3:8" x14ac:dyDescent="0.25">
      <c r="C187" s="41"/>
      <c r="D187" s="42"/>
      <c r="E187" s="43"/>
      <c r="F187" s="43"/>
      <c r="G187" s="43"/>
      <c r="H187" s="43"/>
    </row>
    <row r="188" spans="3:8" x14ac:dyDescent="0.25">
      <c r="C188" s="41"/>
      <c r="D188" s="42"/>
      <c r="E188" s="43"/>
      <c r="F188" s="43"/>
      <c r="G188" s="43"/>
      <c r="H188" s="43"/>
    </row>
    <row r="189" spans="3:8" x14ac:dyDescent="0.25">
      <c r="C189" s="41"/>
      <c r="D189" s="42"/>
      <c r="E189" s="43"/>
      <c r="F189" s="43"/>
      <c r="G189" s="43"/>
      <c r="H189" s="43"/>
    </row>
    <row r="190" spans="3:8" x14ac:dyDescent="0.25">
      <c r="C190" s="41"/>
      <c r="D190" s="42"/>
      <c r="E190" s="43"/>
      <c r="F190" s="43"/>
      <c r="G190" s="43"/>
      <c r="H190" s="43"/>
    </row>
    <row r="191" spans="3:8" x14ac:dyDescent="0.25">
      <c r="C191" s="41"/>
      <c r="D191" s="42"/>
      <c r="E191" s="43"/>
      <c r="F191" s="43"/>
      <c r="G191" s="43"/>
      <c r="H191" s="43"/>
    </row>
    <row r="192" spans="3:8" x14ac:dyDescent="0.25">
      <c r="C192" s="41"/>
      <c r="D192" s="42"/>
      <c r="E192" s="43"/>
      <c r="F192" s="43"/>
      <c r="G192" s="43"/>
      <c r="H192" s="43"/>
    </row>
    <row r="193" spans="3:8" x14ac:dyDescent="0.25">
      <c r="C193" s="41"/>
      <c r="D193" s="42"/>
      <c r="E193" s="43"/>
      <c r="F193" s="43"/>
      <c r="G193" s="43"/>
      <c r="H193" s="43"/>
    </row>
    <row r="194" spans="3:8" x14ac:dyDescent="0.25">
      <c r="C194" s="41"/>
      <c r="D194" s="42"/>
      <c r="E194" s="43"/>
      <c r="F194" s="43"/>
      <c r="G194" s="43"/>
      <c r="H194" s="43"/>
    </row>
    <row r="195" spans="3:8" x14ac:dyDescent="0.25">
      <c r="C195" s="41"/>
      <c r="D195" s="42"/>
      <c r="E195" s="43"/>
      <c r="F195" s="43"/>
      <c r="G195" s="43"/>
      <c r="H195" s="43"/>
    </row>
    <row r="196" spans="3:8" x14ac:dyDescent="0.25">
      <c r="C196" s="41"/>
      <c r="D196" s="42"/>
      <c r="E196" s="43"/>
      <c r="F196" s="43"/>
      <c r="G196" s="43"/>
      <c r="H196" s="43"/>
    </row>
    <row r="197" spans="3:8" x14ac:dyDescent="0.25">
      <c r="C197" s="41"/>
      <c r="D197" s="42"/>
      <c r="E197" s="43"/>
      <c r="F197" s="43"/>
      <c r="G197" s="43"/>
      <c r="H197" s="43"/>
    </row>
    <row r="198" spans="3:8" x14ac:dyDescent="0.25">
      <c r="C198" s="41"/>
      <c r="D198" s="42"/>
      <c r="E198" s="43"/>
      <c r="F198" s="43"/>
      <c r="G198" s="43"/>
      <c r="H198" s="43"/>
    </row>
    <row r="199" spans="3:8" x14ac:dyDescent="0.25">
      <c r="C199" s="41"/>
      <c r="D199" s="42"/>
      <c r="E199" s="43"/>
      <c r="F199" s="43"/>
      <c r="G199" s="43"/>
      <c r="H199" s="43"/>
    </row>
    <row r="200" spans="3:8" x14ac:dyDescent="0.25">
      <c r="C200" s="41"/>
      <c r="D200" s="42"/>
      <c r="E200" s="43"/>
      <c r="F200" s="43"/>
      <c r="G200" s="43"/>
      <c r="H200" s="43"/>
    </row>
    <row r="201" spans="3:8" x14ac:dyDescent="0.25">
      <c r="C201" s="41"/>
      <c r="D201" s="42"/>
      <c r="E201" s="43"/>
      <c r="F201" s="43"/>
      <c r="G201" s="43"/>
      <c r="H201" s="43"/>
    </row>
    <row r="202" spans="3:8" x14ac:dyDescent="0.25">
      <c r="C202" s="41"/>
      <c r="D202" s="42"/>
      <c r="E202" s="43"/>
      <c r="F202" s="43"/>
      <c r="G202" s="43"/>
      <c r="H202" s="43"/>
    </row>
    <row r="203" spans="3:8" x14ac:dyDescent="0.25">
      <c r="C203" s="41"/>
      <c r="D203" s="42"/>
      <c r="E203" s="43"/>
      <c r="F203" s="43"/>
      <c r="G203" s="43"/>
      <c r="H203" s="43"/>
    </row>
    <row r="204" spans="3:8" x14ac:dyDescent="0.25">
      <c r="C204" s="41"/>
      <c r="D204" s="42"/>
      <c r="E204" s="43"/>
      <c r="F204" s="43"/>
      <c r="G204" s="43"/>
      <c r="H204" s="43"/>
    </row>
    <row r="205" spans="3:8" x14ac:dyDescent="0.25">
      <c r="C205" s="41"/>
      <c r="D205" s="42"/>
      <c r="E205" s="43"/>
      <c r="F205" s="43"/>
      <c r="G205" s="43"/>
      <c r="H205" s="43"/>
    </row>
    <row r="206" spans="3:8" x14ac:dyDescent="0.25">
      <c r="C206" s="41"/>
      <c r="D206" s="42"/>
      <c r="E206" s="43"/>
      <c r="F206" s="43"/>
      <c r="G206" s="43"/>
      <c r="H206" s="43"/>
    </row>
    <row r="207" spans="3:8" x14ac:dyDescent="0.25">
      <c r="C207" s="41"/>
      <c r="D207" s="42"/>
      <c r="E207" s="43"/>
      <c r="F207" s="43"/>
      <c r="G207" s="43"/>
      <c r="H207" s="43"/>
    </row>
    <row r="208" spans="3:8" x14ac:dyDescent="0.25">
      <c r="C208" s="41"/>
      <c r="D208" s="42"/>
      <c r="E208" s="43"/>
      <c r="F208" s="43"/>
      <c r="G208" s="43"/>
      <c r="H208" s="43"/>
    </row>
    <row r="209" spans="3:8" x14ac:dyDescent="0.25">
      <c r="C209" s="41"/>
      <c r="D209" s="42"/>
      <c r="E209" s="43"/>
      <c r="F209" s="43"/>
      <c r="G209" s="43"/>
      <c r="H209" s="43"/>
    </row>
    <row r="210" spans="3:8" x14ac:dyDescent="0.25">
      <c r="C210" s="41"/>
      <c r="D210" s="42"/>
      <c r="E210" s="43"/>
      <c r="F210" s="43"/>
      <c r="G210" s="43"/>
      <c r="H210" s="43"/>
    </row>
    <row r="211" spans="3:8" x14ac:dyDescent="0.25">
      <c r="C211" s="41"/>
      <c r="D211" s="42"/>
      <c r="E211" s="43"/>
      <c r="F211" s="43"/>
      <c r="G211" s="43"/>
      <c r="H211" s="43"/>
    </row>
    <row r="212" spans="3:8" x14ac:dyDescent="0.25">
      <c r="C212" s="41"/>
      <c r="D212" s="42"/>
      <c r="E212" s="43"/>
      <c r="F212" s="43"/>
      <c r="G212" s="43"/>
      <c r="H212" s="43"/>
    </row>
    <row r="213" spans="3:8" x14ac:dyDescent="0.25">
      <c r="C213" s="41"/>
      <c r="D213" s="42"/>
      <c r="E213" s="43"/>
      <c r="F213" s="43"/>
      <c r="G213" s="43"/>
      <c r="H213" s="43"/>
    </row>
    <row r="214" spans="3:8" x14ac:dyDescent="0.25">
      <c r="C214" s="41"/>
      <c r="D214" s="42"/>
      <c r="E214" s="43"/>
      <c r="F214" s="43"/>
      <c r="G214" s="43"/>
      <c r="H214" s="43"/>
    </row>
    <row r="215" spans="3:8" x14ac:dyDescent="0.25">
      <c r="C215" s="41"/>
      <c r="D215" s="42"/>
      <c r="E215" s="43"/>
      <c r="F215" s="43"/>
      <c r="G215" s="43"/>
      <c r="H215" s="43"/>
    </row>
    <row r="216" spans="3:8" x14ac:dyDescent="0.25">
      <c r="C216" s="41"/>
      <c r="D216" s="42"/>
      <c r="E216" s="43"/>
      <c r="F216" s="43"/>
      <c r="G216" s="43"/>
      <c r="H216" s="43"/>
    </row>
    <row r="217" spans="3:8" x14ac:dyDescent="0.25">
      <c r="C217" s="41"/>
      <c r="D217" s="42"/>
      <c r="E217" s="43"/>
      <c r="F217" s="43"/>
      <c r="G217" s="43"/>
      <c r="H217" s="43"/>
    </row>
    <row r="218" spans="3:8" x14ac:dyDescent="0.25">
      <c r="C218" s="41"/>
      <c r="D218" s="42"/>
      <c r="E218" s="43"/>
      <c r="F218" s="43"/>
      <c r="G218" s="43"/>
      <c r="H218" s="43"/>
    </row>
    <row r="219" spans="3:8" x14ac:dyDescent="0.25">
      <c r="C219" s="41"/>
      <c r="D219" s="42"/>
      <c r="E219" s="43"/>
      <c r="F219" s="43"/>
      <c r="G219" s="43"/>
      <c r="H219" s="43"/>
    </row>
    <row r="220" spans="3:8" x14ac:dyDescent="0.25">
      <c r="C220" s="41"/>
      <c r="D220" s="42"/>
      <c r="E220" s="43"/>
      <c r="F220" s="43"/>
      <c r="G220" s="43"/>
      <c r="H220" s="43"/>
    </row>
    <row r="221" spans="3:8" x14ac:dyDescent="0.25">
      <c r="C221" s="41"/>
      <c r="D221" s="42"/>
      <c r="E221" s="43"/>
      <c r="F221" s="43"/>
      <c r="G221" s="43"/>
      <c r="H221" s="43"/>
    </row>
    <row r="222" spans="3:8" x14ac:dyDescent="0.25">
      <c r="C222" s="41"/>
      <c r="D222" s="42"/>
      <c r="E222" s="43"/>
      <c r="F222" s="43"/>
      <c r="G222" s="43"/>
      <c r="H222" s="43"/>
    </row>
    <row r="223" spans="3:8" x14ac:dyDescent="0.25">
      <c r="C223" s="41"/>
      <c r="D223" s="42"/>
      <c r="E223" s="43"/>
      <c r="F223" s="43"/>
      <c r="G223" s="43"/>
      <c r="H223" s="43"/>
    </row>
    <row r="224" spans="3:8" x14ac:dyDescent="0.25">
      <c r="C224" s="41"/>
      <c r="D224" s="42"/>
      <c r="E224" s="43"/>
      <c r="F224" s="43"/>
      <c r="G224" s="43"/>
      <c r="H224" s="43"/>
    </row>
    <row r="225" spans="3:8" x14ac:dyDescent="0.25">
      <c r="C225" s="41"/>
      <c r="D225" s="42"/>
      <c r="E225" s="43"/>
      <c r="F225" s="43"/>
      <c r="G225" s="43"/>
      <c r="H225" s="43"/>
    </row>
    <row r="226" spans="3:8" x14ac:dyDescent="0.25">
      <c r="C226" s="41"/>
      <c r="D226" s="42"/>
      <c r="E226" s="43"/>
      <c r="F226" s="43"/>
      <c r="G226" s="43"/>
      <c r="H226" s="43"/>
    </row>
    <row r="227" spans="3:8" x14ac:dyDescent="0.25">
      <c r="C227" s="41"/>
      <c r="D227" s="42"/>
      <c r="E227" s="43"/>
      <c r="F227" s="43"/>
      <c r="G227" s="43"/>
      <c r="H227" s="43"/>
    </row>
    <row r="228" spans="3:8" x14ac:dyDescent="0.25">
      <c r="C228" s="41"/>
      <c r="D228" s="42"/>
      <c r="E228" s="43"/>
      <c r="F228" s="43"/>
      <c r="G228" s="43"/>
      <c r="H228" s="43"/>
    </row>
    <row r="229" spans="3:8" x14ac:dyDescent="0.25">
      <c r="C229" s="41"/>
      <c r="D229" s="42"/>
      <c r="E229" s="43"/>
      <c r="F229" s="43"/>
      <c r="G229" s="43"/>
      <c r="H229" s="43"/>
    </row>
    <row r="230" spans="3:8" x14ac:dyDescent="0.25">
      <c r="C230" s="41"/>
      <c r="D230" s="42"/>
      <c r="E230" s="43"/>
      <c r="F230" s="43"/>
      <c r="G230" s="43"/>
      <c r="H230" s="43"/>
    </row>
    <row r="231" spans="3:8" x14ac:dyDescent="0.25">
      <c r="C231" s="41"/>
      <c r="D231" s="42"/>
      <c r="E231" s="43"/>
      <c r="F231" s="43"/>
      <c r="G231" s="43"/>
      <c r="H231" s="43"/>
    </row>
    <row r="232" spans="3:8" x14ac:dyDescent="0.25">
      <c r="C232" s="41"/>
      <c r="D232" s="42"/>
      <c r="E232" s="43"/>
      <c r="F232" s="43"/>
      <c r="G232" s="43"/>
      <c r="H232" s="43"/>
    </row>
    <row r="233" spans="3:8" x14ac:dyDescent="0.25">
      <c r="C233" s="41"/>
      <c r="D233" s="42"/>
      <c r="E233" s="43"/>
      <c r="F233" s="43"/>
      <c r="G233" s="43"/>
      <c r="H233" s="43"/>
    </row>
    <row r="234" spans="3:8" x14ac:dyDescent="0.25">
      <c r="C234" s="41"/>
      <c r="D234" s="42"/>
      <c r="E234" s="43"/>
      <c r="F234" s="43"/>
      <c r="G234" s="43"/>
      <c r="H234" s="43"/>
    </row>
    <row r="235" spans="3:8" x14ac:dyDescent="0.25">
      <c r="C235" s="41"/>
      <c r="D235" s="42"/>
      <c r="E235" s="43"/>
      <c r="F235" s="43"/>
      <c r="G235" s="43"/>
      <c r="H235" s="43"/>
    </row>
    <row r="236" spans="3:8" x14ac:dyDescent="0.25">
      <c r="C236" s="41"/>
      <c r="D236" s="42"/>
      <c r="E236" s="43"/>
      <c r="F236" s="43"/>
      <c r="G236" s="43"/>
      <c r="H236" s="43"/>
    </row>
    <row r="237" spans="3:8" x14ac:dyDescent="0.25">
      <c r="C237" s="41"/>
      <c r="D237" s="42"/>
      <c r="E237" s="43"/>
      <c r="F237" s="43"/>
      <c r="G237" s="43"/>
      <c r="H237" s="43"/>
    </row>
    <row r="238" spans="3:8" x14ac:dyDescent="0.25">
      <c r="C238" s="41"/>
      <c r="D238" s="42"/>
      <c r="E238" s="43"/>
      <c r="F238" s="43"/>
      <c r="G238" s="43"/>
      <c r="H238" s="43"/>
    </row>
    <row r="239" spans="3:8" x14ac:dyDescent="0.25">
      <c r="C239" s="41"/>
      <c r="D239" s="42"/>
      <c r="E239" s="43"/>
      <c r="F239" s="43"/>
      <c r="G239" s="43"/>
      <c r="H239" s="43"/>
    </row>
    <row r="240" spans="3:8" x14ac:dyDescent="0.25">
      <c r="C240" s="41"/>
      <c r="D240" s="42"/>
      <c r="E240" s="43"/>
      <c r="F240" s="43"/>
      <c r="G240" s="43"/>
      <c r="H240" s="43"/>
    </row>
    <row r="241" spans="3:8" x14ac:dyDescent="0.25">
      <c r="C241" s="41"/>
      <c r="D241" s="42"/>
      <c r="E241" s="43"/>
      <c r="F241" s="43"/>
      <c r="G241" s="43"/>
      <c r="H241" s="43"/>
    </row>
    <row r="242" spans="3:8" x14ac:dyDescent="0.25">
      <c r="C242" s="41"/>
      <c r="D242" s="42"/>
      <c r="E242" s="43"/>
      <c r="F242" s="43"/>
      <c r="G242" s="43"/>
      <c r="H242" s="43"/>
    </row>
    <row r="243" spans="3:8" x14ac:dyDescent="0.25">
      <c r="C243" s="41"/>
      <c r="D243" s="42"/>
      <c r="E243" s="43"/>
      <c r="F243" s="43"/>
      <c r="G243" s="43"/>
      <c r="H243" s="43"/>
    </row>
    <row r="244" spans="3:8" x14ac:dyDescent="0.25">
      <c r="C244" s="41"/>
      <c r="D244" s="42"/>
      <c r="E244" s="43"/>
      <c r="F244" s="43"/>
      <c r="G244" s="43"/>
      <c r="H244" s="43"/>
    </row>
    <row r="245" spans="3:8" x14ac:dyDescent="0.25">
      <c r="C245" s="41"/>
      <c r="D245" s="42"/>
      <c r="E245" s="43"/>
      <c r="F245" s="43"/>
      <c r="G245" s="43"/>
      <c r="H245" s="43"/>
    </row>
    <row r="246" spans="3:8" x14ac:dyDescent="0.25">
      <c r="C246" s="41"/>
      <c r="D246" s="42"/>
      <c r="E246" s="43"/>
      <c r="F246" s="43"/>
      <c r="G246" s="43"/>
      <c r="H246" s="43"/>
    </row>
    <row r="247" spans="3:8" x14ac:dyDescent="0.25">
      <c r="C247" s="41"/>
      <c r="D247" s="42"/>
      <c r="E247" s="43"/>
      <c r="F247" s="43"/>
      <c r="G247" s="43"/>
      <c r="H247" s="43"/>
    </row>
    <row r="248" spans="3:8" x14ac:dyDescent="0.25">
      <c r="C248" s="41"/>
      <c r="D248" s="42"/>
      <c r="E248" s="43"/>
      <c r="F248" s="43"/>
      <c r="G248" s="43"/>
      <c r="H248" s="43"/>
    </row>
    <row r="249" spans="3:8" x14ac:dyDescent="0.25">
      <c r="C249" s="41"/>
      <c r="D249" s="42"/>
      <c r="E249" s="43"/>
      <c r="F249" s="43"/>
      <c r="G249" s="43"/>
      <c r="H249" s="43"/>
    </row>
    <row r="250" spans="3:8" x14ac:dyDescent="0.25">
      <c r="C250" s="41"/>
      <c r="D250" s="42"/>
      <c r="E250" s="43"/>
      <c r="F250" s="43"/>
      <c r="G250" s="43"/>
      <c r="H250" s="43"/>
    </row>
    <row r="251" spans="3:8" x14ac:dyDescent="0.25">
      <c r="C251" s="41"/>
      <c r="D251" s="42"/>
      <c r="E251" s="43"/>
      <c r="F251" s="43"/>
      <c r="G251" s="43"/>
      <c r="H251" s="43"/>
    </row>
    <row r="252" spans="3:8" x14ac:dyDescent="0.25">
      <c r="C252" s="41"/>
      <c r="D252" s="42"/>
      <c r="E252" s="43"/>
      <c r="F252" s="43"/>
      <c r="G252" s="43"/>
      <c r="H252" s="43"/>
    </row>
    <row r="253" spans="3:8" x14ac:dyDescent="0.25">
      <c r="C253" s="41"/>
      <c r="D253" s="42"/>
      <c r="E253" s="43"/>
      <c r="F253" s="43"/>
      <c r="G253" s="43"/>
      <c r="H253" s="43"/>
    </row>
    <row r="254" spans="3:8" x14ac:dyDescent="0.25">
      <c r="C254" s="41"/>
      <c r="D254" s="42"/>
      <c r="E254" s="43"/>
      <c r="F254" s="43"/>
      <c r="G254" s="43"/>
      <c r="H254" s="43"/>
    </row>
    <row r="255" spans="3:8" x14ac:dyDescent="0.25">
      <c r="C255" s="41"/>
      <c r="D255" s="42"/>
      <c r="E255" s="43"/>
      <c r="F255" s="43"/>
      <c r="G255" s="43"/>
      <c r="H255" s="43"/>
    </row>
    <row r="256" spans="3:8" x14ac:dyDescent="0.25">
      <c r="C256" s="41"/>
      <c r="D256" s="42"/>
      <c r="E256" s="43"/>
      <c r="F256" s="43"/>
      <c r="G256" s="43"/>
      <c r="H256" s="43"/>
    </row>
    <row r="257" spans="3:8" x14ac:dyDescent="0.25">
      <c r="C257" s="41"/>
      <c r="D257" s="42"/>
      <c r="E257" s="43"/>
      <c r="F257" s="43"/>
      <c r="G257" s="43"/>
      <c r="H257" s="43"/>
    </row>
    <row r="258" spans="3:8" x14ac:dyDescent="0.25">
      <c r="C258" s="41"/>
      <c r="D258" s="42"/>
      <c r="E258" s="43"/>
      <c r="F258" s="43"/>
      <c r="G258" s="43"/>
      <c r="H258" s="43"/>
    </row>
    <row r="259" spans="3:8" x14ac:dyDescent="0.25">
      <c r="C259" s="41"/>
      <c r="D259" s="42"/>
      <c r="E259" s="43"/>
      <c r="F259" s="43"/>
      <c r="G259" s="43"/>
      <c r="H259" s="43"/>
    </row>
    <row r="260" spans="3:8" x14ac:dyDescent="0.25">
      <c r="C260" s="41"/>
      <c r="D260" s="42"/>
      <c r="E260" s="43"/>
      <c r="F260" s="43"/>
      <c r="G260" s="43"/>
      <c r="H260" s="43"/>
    </row>
    <row r="261" spans="3:8" x14ac:dyDescent="0.25">
      <c r="C261" s="41"/>
      <c r="D261" s="42"/>
      <c r="E261" s="43"/>
      <c r="F261" s="43"/>
      <c r="G261" s="43"/>
      <c r="H261" s="43"/>
    </row>
    <row r="262" spans="3:8" x14ac:dyDescent="0.25">
      <c r="C262" s="41"/>
      <c r="D262" s="42"/>
      <c r="E262" s="43"/>
      <c r="F262" s="43"/>
      <c r="G262" s="43"/>
      <c r="H262" s="43"/>
    </row>
    <row r="263" spans="3:8" x14ac:dyDescent="0.25">
      <c r="C263" s="41"/>
      <c r="D263" s="42"/>
      <c r="E263" s="43"/>
      <c r="F263" s="43"/>
      <c r="G263" s="43"/>
      <c r="H263" s="43"/>
    </row>
    <row r="264" spans="3:8" x14ac:dyDescent="0.25">
      <c r="C264" s="41"/>
      <c r="D264" s="42"/>
      <c r="E264" s="43"/>
      <c r="F264" s="43"/>
      <c r="G264" s="43"/>
      <c r="H264" s="43"/>
    </row>
    <row r="265" spans="3:8" x14ac:dyDescent="0.25">
      <c r="C265" s="41"/>
      <c r="D265" s="42"/>
      <c r="E265" s="43"/>
      <c r="F265" s="43"/>
      <c r="G265" s="43"/>
      <c r="H265" s="43"/>
    </row>
    <row r="266" spans="3:8" x14ac:dyDescent="0.25">
      <c r="C266" s="30"/>
      <c r="D266" s="30"/>
      <c r="E266" s="30"/>
      <c r="F266" s="30"/>
      <c r="G266" s="30"/>
      <c r="H26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"/>
  <sheetViews>
    <sheetView showGridLines="0" workbookViewId="0">
      <pane ySplit="9" topLeftCell="A10" activePane="bottomLeft" state="frozen"/>
      <selection pane="bottomLeft" activeCell="D16" sqref="D16"/>
    </sheetView>
  </sheetViews>
  <sheetFormatPr baseColWidth="10" defaultColWidth="11.42578125" defaultRowHeight="12.75" x14ac:dyDescent="0.2"/>
  <cols>
    <col min="1" max="1" width="8.42578125" style="8" customWidth="1"/>
    <col min="2" max="2" width="10.7109375" style="7" customWidth="1"/>
    <col min="3" max="3" width="14" style="7" customWidth="1"/>
    <col min="4" max="6" width="13.85546875" style="7" customWidth="1"/>
    <col min="7" max="7" width="13.5703125" style="7" customWidth="1"/>
    <col min="8" max="240" width="11.42578125" style="7"/>
    <col min="241" max="241" width="8.42578125" style="7" customWidth="1"/>
    <col min="242" max="242" width="10.7109375" style="7" customWidth="1"/>
    <col min="243" max="243" width="14" style="7" customWidth="1"/>
    <col min="244" max="246" width="13.85546875" style="7" customWidth="1"/>
    <col min="247" max="247" width="13.5703125" style="7" customWidth="1"/>
    <col min="248" max="496" width="11.42578125" style="7"/>
    <col min="497" max="497" width="8.42578125" style="7" customWidth="1"/>
    <col min="498" max="498" width="10.7109375" style="7" customWidth="1"/>
    <col min="499" max="499" width="14" style="7" customWidth="1"/>
    <col min="500" max="502" width="13.85546875" style="7" customWidth="1"/>
    <col min="503" max="503" width="13.5703125" style="7" customWidth="1"/>
    <col min="504" max="752" width="11.42578125" style="7"/>
    <col min="753" max="753" width="8.42578125" style="7" customWidth="1"/>
    <col min="754" max="754" width="10.7109375" style="7" customWidth="1"/>
    <col min="755" max="755" width="14" style="7" customWidth="1"/>
    <col min="756" max="758" width="13.85546875" style="7" customWidth="1"/>
    <col min="759" max="759" width="13.5703125" style="7" customWidth="1"/>
    <col min="760" max="1008" width="11.42578125" style="7"/>
    <col min="1009" max="1009" width="8.42578125" style="7" customWidth="1"/>
    <col min="1010" max="1010" width="10.7109375" style="7" customWidth="1"/>
    <col min="1011" max="1011" width="14" style="7" customWidth="1"/>
    <col min="1012" max="1014" width="13.85546875" style="7" customWidth="1"/>
    <col min="1015" max="1015" width="13.5703125" style="7" customWidth="1"/>
    <col min="1016" max="1264" width="11.42578125" style="7"/>
    <col min="1265" max="1265" width="8.42578125" style="7" customWidth="1"/>
    <col min="1266" max="1266" width="10.7109375" style="7" customWidth="1"/>
    <col min="1267" max="1267" width="14" style="7" customWidth="1"/>
    <col min="1268" max="1270" width="13.85546875" style="7" customWidth="1"/>
    <col min="1271" max="1271" width="13.5703125" style="7" customWidth="1"/>
    <col min="1272" max="1520" width="11.42578125" style="7"/>
    <col min="1521" max="1521" width="8.42578125" style="7" customWidth="1"/>
    <col min="1522" max="1522" width="10.7109375" style="7" customWidth="1"/>
    <col min="1523" max="1523" width="14" style="7" customWidth="1"/>
    <col min="1524" max="1526" width="13.85546875" style="7" customWidth="1"/>
    <col min="1527" max="1527" width="13.5703125" style="7" customWidth="1"/>
    <col min="1528" max="1776" width="11.42578125" style="7"/>
    <col min="1777" max="1777" width="8.42578125" style="7" customWidth="1"/>
    <col min="1778" max="1778" width="10.7109375" style="7" customWidth="1"/>
    <col min="1779" max="1779" width="14" style="7" customWidth="1"/>
    <col min="1780" max="1782" width="13.85546875" style="7" customWidth="1"/>
    <col min="1783" max="1783" width="13.5703125" style="7" customWidth="1"/>
    <col min="1784" max="2032" width="11.42578125" style="7"/>
    <col min="2033" max="2033" width="8.42578125" style="7" customWidth="1"/>
    <col min="2034" max="2034" width="10.7109375" style="7" customWidth="1"/>
    <col min="2035" max="2035" width="14" style="7" customWidth="1"/>
    <col min="2036" max="2038" width="13.85546875" style="7" customWidth="1"/>
    <col min="2039" max="2039" width="13.5703125" style="7" customWidth="1"/>
    <col min="2040" max="2288" width="11.42578125" style="7"/>
    <col min="2289" max="2289" width="8.42578125" style="7" customWidth="1"/>
    <col min="2290" max="2290" width="10.7109375" style="7" customWidth="1"/>
    <col min="2291" max="2291" width="14" style="7" customWidth="1"/>
    <col min="2292" max="2294" width="13.85546875" style="7" customWidth="1"/>
    <col min="2295" max="2295" width="13.5703125" style="7" customWidth="1"/>
    <col min="2296" max="2544" width="11.42578125" style="7"/>
    <col min="2545" max="2545" width="8.42578125" style="7" customWidth="1"/>
    <col min="2546" max="2546" width="10.7109375" style="7" customWidth="1"/>
    <col min="2547" max="2547" width="14" style="7" customWidth="1"/>
    <col min="2548" max="2550" width="13.85546875" style="7" customWidth="1"/>
    <col min="2551" max="2551" width="13.5703125" style="7" customWidth="1"/>
    <col min="2552" max="2800" width="11.42578125" style="7"/>
    <col min="2801" max="2801" width="8.42578125" style="7" customWidth="1"/>
    <col min="2802" max="2802" width="10.7109375" style="7" customWidth="1"/>
    <col min="2803" max="2803" width="14" style="7" customWidth="1"/>
    <col min="2804" max="2806" width="13.85546875" style="7" customWidth="1"/>
    <col min="2807" max="2807" width="13.5703125" style="7" customWidth="1"/>
    <col min="2808" max="3056" width="11.42578125" style="7"/>
    <col min="3057" max="3057" width="8.42578125" style="7" customWidth="1"/>
    <col min="3058" max="3058" width="10.7109375" style="7" customWidth="1"/>
    <col min="3059" max="3059" width="14" style="7" customWidth="1"/>
    <col min="3060" max="3062" width="13.85546875" style="7" customWidth="1"/>
    <col min="3063" max="3063" width="13.5703125" style="7" customWidth="1"/>
    <col min="3064" max="3312" width="11.42578125" style="7"/>
    <col min="3313" max="3313" width="8.42578125" style="7" customWidth="1"/>
    <col min="3314" max="3314" width="10.7109375" style="7" customWidth="1"/>
    <col min="3315" max="3315" width="14" style="7" customWidth="1"/>
    <col min="3316" max="3318" width="13.85546875" style="7" customWidth="1"/>
    <col min="3319" max="3319" width="13.5703125" style="7" customWidth="1"/>
    <col min="3320" max="3568" width="11.42578125" style="7"/>
    <col min="3569" max="3569" width="8.42578125" style="7" customWidth="1"/>
    <col min="3570" max="3570" width="10.7109375" style="7" customWidth="1"/>
    <col min="3571" max="3571" width="14" style="7" customWidth="1"/>
    <col min="3572" max="3574" width="13.85546875" style="7" customWidth="1"/>
    <col min="3575" max="3575" width="13.5703125" style="7" customWidth="1"/>
    <col min="3576" max="3824" width="11.42578125" style="7"/>
    <col min="3825" max="3825" width="8.42578125" style="7" customWidth="1"/>
    <col min="3826" max="3826" width="10.7109375" style="7" customWidth="1"/>
    <col min="3827" max="3827" width="14" style="7" customWidth="1"/>
    <col min="3828" max="3830" width="13.85546875" style="7" customWidth="1"/>
    <col min="3831" max="3831" width="13.5703125" style="7" customWidth="1"/>
    <col min="3832" max="4080" width="11.42578125" style="7"/>
    <col min="4081" max="4081" width="8.42578125" style="7" customWidth="1"/>
    <col min="4082" max="4082" width="10.7109375" style="7" customWidth="1"/>
    <col min="4083" max="4083" width="14" style="7" customWidth="1"/>
    <col min="4084" max="4086" width="13.85546875" style="7" customWidth="1"/>
    <col min="4087" max="4087" width="13.5703125" style="7" customWidth="1"/>
    <col min="4088" max="4336" width="11.42578125" style="7"/>
    <col min="4337" max="4337" width="8.42578125" style="7" customWidth="1"/>
    <col min="4338" max="4338" width="10.7109375" style="7" customWidth="1"/>
    <col min="4339" max="4339" width="14" style="7" customWidth="1"/>
    <col min="4340" max="4342" width="13.85546875" style="7" customWidth="1"/>
    <col min="4343" max="4343" width="13.5703125" style="7" customWidth="1"/>
    <col min="4344" max="4592" width="11.42578125" style="7"/>
    <col min="4593" max="4593" width="8.42578125" style="7" customWidth="1"/>
    <col min="4594" max="4594" width="10.7109375" style="7" customWidth="1"/>
    <col min="4595" max="4595" width="14" style="7" customWidth="1"/>
    <col min="4596" max="4598" width="13.85546875" style="7" customWidth="1"/>
    <col min="4599" max="4599" width="13.5703125" style="7" customWidth="1"/>
    <col min="4600" max="4848" width="11.42578125" style="7"/>
    <col min="4849" max="4849" width="8.42578125" style="7" customWidth="1"/>
    <col min="4850" max="4850" width="10.7109375" style="7" customWidth="1"/>
    <col min="4851" max="4851" width="14" style="7" customWidth="1"/>
    <col min="4852" max="4854" width="13.85546875" style="7" customWidth="1"/>
    <col min="4855" max="4855" width="13.5703125" style="7" customWidth="1"/>
    <col min="4856" max="5104" width="11.42578125" style="7"/>
    <col min="5105" max="5105" width="8.42578125" style="7" customWidth="1"/>
    <col min="5106" max="5106" width="10.7109375" style="7" customWidth="1"/>
    <col min="5107" max="5107" width="14" style="7" customWidth="1"/>
    <col min="5108" max="5110" width="13.85546875" style="7" customWidth="1"/>
    <col min="5111" max="5111" width="13.5703125" style="7" customWidth="1"/>
    <col min="5112" max="5360" width="11.42578125" style="7"/>
    <col min="5361" max="5361" width="8.42578125" style="7" customWidth="1"/>
    <col min="5362" max="5362" width="10.7109375" style="7" customWidth="1"/>
    <col min="5363" max="5363" width="14" style="7" customWidth="1"/>
    <col min="5364" max="5366" width="13.85546875" style="7" customWidth="1"/>
    <col min="5367" max="5367" width="13.5703125" style="7" customWidth="1"/>
    <col min="5368" max="5616" width="11.42578125" style="7"/>
    <col min="5617" max="5617" width="8.42578125" style="7" customWidth="1"/>
    <col min="5618" max="5618" width="10.7109375" style="7" customWidth="1"/>
    <col min="5619" max="5619" width="14" style="7" customWidth="1"/>
    <col min="5620" max="5622" width="13.85546875" style="7" customWidth="1"/>
    <col min="5623" max="5623" width="13.5703125" style="7" customWidth="1"/>
    <col min="5624" max="5872" width="11.42578125" style="7"/>
    <col min="5873" max="5873" width="8.42578125" style="7" customWidth="1"/>
    <col min="5874" max="5874" width="10.7109375" style="7" customWidth="1"/>
    <col min="5875" max="5875" width="14" style="7" customWidth="1"/>
    <col min="5876" max="5878" width="13.85546875" style="7" customWidth="1"/>
    <col min="5879" max="5879" width="13.5703125" style="7" customWidth="1"/>
    <col min="5880" max="6128" width="11.42578125" style="7"/>
    <col min="6129" max="6129" width="8.42578125" style="7" customWidth="1"/>
    <col min="6130" max="6130" width="10.7109375" style="7" customWidth="1"/>
    <col min="6131" max="6131" width="14" style="7" customWidth="1"/>
    <col min="6132" max="6134" width="13.85546875" style="7" customWidth="1"/>
    <col min="6135" max="6135" width="13.5703125" style="7" customWidth="1"/>
    <col min="6136" max="6384" width="11.42578125" style="7"/>
    <col min="6385" max="6385" width="8.42578125" style="7" customWidth="1"/>
    <col min="6386" max="6386" width="10.7109375" style="7" customWidth="1"/>
    <col min="6387" max="6387" width="14" style="7" customWidth="1"/>
    <col min="6388" max="6390" width="13.85546875" style="7" customWidth="1"/>
    <col min="6391" max="6391" width="13.5703125" style="7" customWidth="1"/>
    <col min="6392" max="6640" width="11.42578125" style="7"/>
    <col min="6641" max="6641" width="8.42578125" style="7" customWidth="1"/>
    <col min="6642" max="6642" width="10.7109375" style="7" customWidth="1"/>
    <col min="6643" max="6643" width="14" style="7" customWidth="1"/>
    <col min="6644" max="6646" width="13.85546875" style="7" customWidth="1"/>
    <col min="6647" max="6647" width="13.5703125" style="7" customWidth="1"/>
    <col min="6648" max="6896" width="11.42578125" style="7"/>
    <col min="6897" max="6897" width="8.42578125" style="7" customWidth="1"/>
    <col min="6898" max="6898" width="10.7109375" style="7" customWidth="1"/>
    <col min="6899" max="6899" width="14" style="7" customWidth="1"/>
    <col min="6900" max="6902" width="13.85546875" style="7" customWidth="1"/>
    <col min="6903" max="6903" width="13.5703125" style="7" customWidth="1"/>
    <col min="6904" max="7152" width="11.42578125" style="7"/>
    <col min="7153" max="7153" width="8.42578125" style="7" customWidth="1"/>
    <col min="7154" max="7154" width="10.7109375" style="7" customWidth="1"/>
    <col min="7155" max="7155" width="14" style="7" customWidth="1"/>
    <col min="7156" max="7158" width="13.85546875" style="7" customWidth="1"/>
    <col min="7159" max="7159" width="13.5703125" style="7" customWidth="1"/>
    <col min="7160" max="7408" width="11.42578125" style="7"/>
    <col min="7409" max="7409" width="8.42578125" style="7" customWidth="1"/>
    <col min="7410" max="7410" width="10.7109375" style="7" customWidth="1"/>
    <col min="7411" max="7411" width="14" style="7" customWidth="1"/>
    <col min="7412" max="7414" width="13.85546875" style="7" customWidth="1"/>
    <col min="7415" max="7415" width="13.5703125" style="7" customWidth="1"/>
    <col min="7416" max="7664" width="11.42578125" style="7"/>
    <col min="7665" max="7665" width="8.42578125" style="7" customWidth="1"/>
    <col min="7666" max="7666" width="10.7109375" style="7" customWidth="1"/>
    <col min="7667" max="7667" width="14" style="7" customWidth="1"/>
    <col min="7668" max="7670" width="13.85546875" style="7" customWidth="1"/>
    <col min="7671" max="7671" width="13.5703125" style="7" customWidth="1"/>
    <col min="7672" max="7920" width="11.42578125" style="7"/>
    <col min="7921" max="7921" width="8.42578125" style="7" customWidth="1"/>
    <col min="7922" max="7922" width="10.7109375" style="7" customWidth="1"/>
    <col min="7923" max="7923" width="14" style="7" customWidth="1"/>
    <col min="7924" max="7926" width="13.85546875" style="7" customWidth="1"/>
    <col min="7927" max="7927" width="13.5703125" style="7" customWidth="1"/>
    <col min="7928" max="8176" width="11.42578125" style="7"/>
    <col min="8177" max="8177" width="8.42578125" style="7" customWidth="1"/>
    <col min="8178" max="8178" width="10.7109375" style="7" customWidth="1"/>
    <col min="8179" max="8179" width="14" style="7" customWidth="1"/>
    <col min="8180" max="8182" width="13.85546875" style="7" customWidth="1"/>
    <col min="8183" max="8183" width="13.5703125" style="7" customWidth="1"/>
    <col min="8184" max="8432" width="11.42578125" style="7"/>
    <col min="8433" max="8433" width="8.42578125" style="7" customWidth="1"/>
    <col min="8434" max="8434" width="10.7109375" style="7" customWidth="1"/>
    <col min="8435" max="8435" width="14" style="7" customWidth="1"/>
    <col min="8436" max="8438" width="13.85546875" style="7" customWidth="1"/>
    <col min="8439" max="8439" width="13.5703125" style="7" customWidth="1"/>
    <col min="8440" max="8688" width="11.42578125" style="7"/>
    <col min="8689" max="8689" width="8.42578125" style="7" customWidth="1"/>
    <col min="8690" max="8690" width="10.7109375" style="7" customWidth="1"/>
    <col min="8691" max="8691" width="14" style="7" customWidth="1"/>
    <col min="8692" max="8694" width="13.85546875" style="7" customWidth="1"/>
    <col min="8695" max="8695" width="13.5703125" style="7" customWidth="1"/>
    <col min="8696" max="8944" width="11.42578125" style="7"/>
    <col min="8945" max="8945" width="8.42578125" style="7" customWidth="1"/>
    <col min="8946" max="8946" width="10.7109375" style="7" customWidth="1"/>
    <col min="8947" max="8947" width="14" style="7" customWidth="1"/>
    <col min="8948" max="8950" width="13.85546875" style="7" customWidth="1"/>
    <col min="8951" max="8951" width="13.5703125" style="7" customWidth="1"/>
    <col min="8952" max="9200" width="11.42578125" style="7"/>
    <col min="9201" max="9201" width="8.42578125" style="7" customWidth="1"/>
    <col min="9202" max="9202" width="10.7109375" style="7" customWidth="1"/>
    <col min="9203" max="9203" width="14" style="7" customWidth="1"/>
    <col min="9204" max="9206" width="13.85546875" style="7" customWidth="1"/>
    <col min="9207" max="9207" width="13.5703125" style="7" customWidth="1"/>
    <col min="9208" max="9456" width="11.42578125" style="7"/>
    <col min="9457" max="9457" width="8.42578125" style="7" customWidth="1"/>
    <col min="9458" max="9458" width="10.7109375" style="7" customWidth="1"/>
    <col min="9459" max="9459" width="14" style="7" customWidth="1"/>
    <col min="9460" max="9462" width="13.85546875" style="7" customWidth="1"/>
    <col min="9463" max="9463" width="13.5703125" style="7" customWidth="1"/>
    <col min="9464" max="9712" width="11.42578125" style="7"/>
    <col min="9713" max="9713" width="8.42578125" style="7" customWidth="1"/>
    <col min="9714" max="9714" width="10.7109375" style="7" customWidth="1"/>
    <col min="9715" max="9715" width="14" style="7" customWidth="1"/>
    <col min="9716" max="9718" width="13.85546875" style="7" customWidth="1"/>
    <col min="9719" max="9719" width="13.5703125" style="7" customWidth="1"/>
    <col min="9720" max="9968" width="11.42578125" style="7"/>
    <col min="9969" max="9969" width="8.42578125" style="7" customWidth="1"/>
    <col min="9970" max="9970" width="10.7109375" style="7" customWidth="1"/>
    <col min="9971" max="9971" width="14" style="7" customWidth="1"/>
    <col min="9972" max="9974" width="13.85546875" style="7" customWidth="1"/>
    <col min="9975" max="9975" width="13.5703125" style="7" customWidth="1"/>
    <col min="9976" max="10224" width="11.42578125" style="7"/>
    <col min="10225" max="10225" width="8.42578125" style="7" customWidth="1"/>
    <col min="10226" max="10226" width="10.7109375" style="7" customWidth="1"/>
    <col min="10227" max="10227" width="14" style="7" customWidth="1"/>
    <col min="10228" max="10230" width="13.85546875" style="7" customWidth="1"/>
    <col min="10231" max="10231" width="13.5703125" style="7" customWidth="1"/>
    <col min="10232" max="10480" width="11.42578125" style="7"/>
    <col min="10481" max="10481" width="8.42578125" style="7" customWidth="1"/>
    <col min="10482" max="10482" width="10.7109375" style="7" customWidth="1"/>
    <col min="10483" max="10483" width="14" style="7" customWidth="1"/>
    <col min="10484" max="10486" width="13.85546875" style="7" customWidth="1"/>
    <col min="10487" max="10487" width="13.5703125" style="7" customWidth="1"/>
    <col min="10488" max="10736" width="11.42578125" style="7"/>
    <col min="10737" max="10737" width="8.42578125" style="7" customWidth="1"/>
    <col min="10738" max="10738" width="10.7109375" style="7" customWidth="1"/>
    <col min="10739" max="10739" width="14" style="7" customWidth="1"/>
    <col min="10740" max="10742" width="13.85546875" style="7" customWidth="1"/>
    <col min="10743" max="10743" width="13.5703125" style="7" customWidth="1"/>
    <col min="10744" max="10992" width="11.42578125" style="7"/>
    <col min="10993" max="10993" width="8.42578125" style="7" customWidth="1"/>
    <col min="10994" max="10994" width="10.7109375" style="7" customWidth="1"/>
    <col min="10995" max="10995" width="14" style="7" customWidth="1"/>
    <col min="10996" max="10998" width="13.85546875" style="7" customWidth="1"/>
    <col min="10999" max="10999" width="13.5703125" style="7" customWidth="1"/>
    <col min="11000" max="11248" width="11.42578125" style="7"/>
    <col min="11249" max="11249" width="8.42578125" style="7" customWidth="1"/>
    <col min="11250" max="11250" width="10.7109375" style="7" customWidth="1"/>
    <col min="11251" max="11251" width="14" style="7" customWidth="1"/>
    <col min="11252" max="11254" width="13.85546875" style="7" customWidth="1"/>
    <col min="11255" max="11255" width="13.5703125" style="7" customWidth="1"/>
    <col min="11256" max="11504" width="11.42578125" style="7"/>
    <col min="11505" max="11505" width="8.42578125" style="7" customWidth="1"/>
    <col min="11506" max="11506" width="10.7109375" style="7" customWidth="1"/>
    <col min="11507" max="11507" width="14" style="7" customWidth="1"/>
    <col min="11508" max="11510" width="13.85546875" style="7" customWidth="1"/>
    <col min="11511" max="11511" width="13.5703125" style="7" customWidth="1"/>
    <col min="11512" max="11760" width="11.42578125" style="7"/>
    <col min="11761" max="11761" width="8.42578125" style="7" customWidth="1"/>
    <col min="11762" max="11762" width="10.7109375" style="7" customWidth="1"/>
    <col min="11763" max="11763" width="14" style="7" customWidth="1"/>
    <col min="11764" max="11766" width="13.85546875" style="7" customWidth="1"/>
    <col min="11767" max="11767" width="13.5703125" style="7" customWidth="1"/>
    <col min="11768" max="12016" width="11.42578125" style="7"/>
    <col min="12017" max="12017" width="8.42578125" style="7" customWidth="1"/>
    <col min="12018" max="12018" width="10.7109375" style="7" customWidth="1"/>
    <col min="12019" max="12019" width="14" style="7" customWidth="1"/>
    <col min="12020" max="12022" width="13.85546875" style="7" customWidth="1"/>
    <col min="12023" max="12023" width="13.5703125" style="7" customWidth="1"/>
    <col min="12024" max="12272" width="11.42578125" style="7"/>
    <col min="12273" max="12273" width="8.42578125" style="7" customWidth="1"/>
    <col min="12274" max="12274" width="10.7109375" style="7" customWidth="1"/>
    <col min="12275" max="12275" width="14" style="7" customWidth="1"/>
    <col min="12276" max="12278" width="13.85546875" style="7" customWidth="1"/>
    <col min="12279" max="12279" width="13.5703125" style="7" customWidth="1"/>
    <col min="12280" max="12528" width="11.42578125" style="7"/>
    <col min="12529" max="12529" width="8.42578125" style="7" customWidth="1"/>
    <col min="12530" max="12530" width="10.7109375" style="7" customWidth="1"/>
    <col min="12531" max="12531" width="14" style="7" customWidth="1"/>
    <col min="12532" max="12534" width="13.85546875" style="7" customWidth="1"/>
    <col min="12535" max="12535" width="13.5703125" style="7" customWidth="1"/>
    <col min="12536" max="12784" width="11.42578125" style="7"/>
    <col min="12785" max="12785" width="8.42578125" style="7" customWidth="1"/>
    <col min="12786" max="12786" width="10.7109375" style="7" customWidth="1"/>
    <col min="12787" max="12787" width="14" style="7" customWidth="1"/>
    <col min="12788" max="12790" width="13.85546875" style="7" customWidth="1"/>
    <col min="12791" max="12791" width="13.5703125" style="7" customWidth="1"/>
    <col min="12792" max="13040" width="11.42578125" style="7"/>
    <col min="13041" max="13041" width="8.42578125" style="7" customWidth="1"/>
    <col min="13042" max="13042" width="10.7109375" style="7" customWidth="1"/>
    <col min="13043" max="13043" width="14" style="7" customWidth="1"/>
    <col min="13044" max="13046" width="13.85546875" style="7" customWidth="1"/>
    <col min="13047" max="13047" width="13.5703125" style="7" customWidth="1"/>
    <col min="13048" max="13296" width="11.42578125" style="7"/>
    <col min="13297" max="13297" width="8.42578125" style="7" customWidth="1"/>
    <col min="13298" max="13298" width="10.7109375" style="7" customWidth="1"/>
    <col min="13299" max="13299" width="14" style="7" customWidth="1"/>
    <col min="13300" max="13302" width="13.85546875" style="7" customWidth="1"/>
    <col min="13303" max="13303" width="13.5703125" style="7" customWidth="1"/>
    <col min="13304" max="13552" width="11.42578125" style="7"/>
    <col min="13553" max="13553" width="8.42578125" style="7" customWidth="1"/>
    <col min="13554" max="13554" width="10.7109375" style="7" customWidth="1"/>
    <col min="13555" max="13555" width="14" style="7" customWidth="1"/>
    <col min="13556" max="13558" width="13.85546875" style="7" customWidth="1"/>
    <col min="13559" max="13559" width="13.5703125" style="7" customWidth="1"/>
    <col min="13560" max="13808" width="11.42578125" style="7"/>
    <col min="13809" max="13809" width="8.42578125" style="7" customWidth="1"/>
    <col min="13810" max="13810" width="10.7109375" style="7" customWidth="1"/>
    <col min="13811" max="13811" width="14" style="7" customWidth="1"/>
    <col min="13812" max="13814" width="13.85546875" style="7" customWidth="1"/>
    <col min="13815" max="13815" width="13.5703125" style="7" customWidth="1"/>
    <col min="13816" max="14064" width="11.42578125" style="7"/>
    <col min="14065" max="14065" width="8.42578125" style="7" customWidth="1"/>
    <col min="14066" max="14066" width="10.7109375" style="7" customWidth="1"/>
    <col min="14067" max="14067" width="14" style="7" customWidth="1"/>
    <col min="14068" max="14070" width="13.85546875" style="7" customWidth="1"/>
    <col min="14071" max="14071" width="13.5703125" style="7" customWidth="1"/>
    <col min="14072" max="14320" width="11.42578125" style="7"/>
    <col min="14321" max="14321" width="8.42578125" style="7" customWidth="1"/>
    <col min="14322" max="14322" width="10.7109375" style="7" customWidth="1"/>
    <col min="14323" max="14323" width="14" style="7" customWidth="1"/>
    <col min="14324" max="14326" width="13.85546875" style="7" customWidth="1"/>
    <col min="14327" max="14327" width="13.5703125" style="7" customWidth="1"/>
    <col min="14328" max="14576" width="11.42578125" style="7"/>
    <col min="14577" max="14577" width="8.42578125" style="7" customWidth="1"/>
    <col min="14578" max="14578" width="10.7109375" style="7" customWidth="1"/>
    <col min="14579" max="14579" width="14" style="7" customWidth="1"/>
    <col min="14580" max="14582" width="13.85546875" style="7" customWidth="1"/>
    <col min="14583" max="14583" width="13.5703125" style="7" customWidth="1"/>
    <col min="14584" max="14832" width="11.42578125" style="7"/>
    <col min="14833" max="14833" width="8.42578125" style="7" customWidth="1"/>
    <col min="14834" max="14834" width="10.7109375" style="7" customWidth="1"/>
    <col min="14835" max="14835" width="14" style="7" customWidth="1"/>
    <col min="14836" max="14838" width="13.85546875" style="7" customWidth="1"/>
    <col min="14839" max="14839" width="13.5703125" style="7" customWidth="1"/>
    <col min="14840" max="15088" width="11.42578125" style="7"/>
    <col min="15089" max="15089" width="8.42578125" style="7" customWidth="1"/>
    <col min="15090" max="15090" width="10.7109375" style="7" customWidth="1"/>
    <col min="15091" max="15091" width="14" style="7" customWidth="1"/>
    <col min="15092" max="15094" width="13.85546875" style="7" customWidth="1"/>
    <col min="15095" max="15095" width="13.5703125" style="7" customWidth="1"/>
    <col min="15096" max="15344" width="11.42578125" style="7"/>
    <col min="15345" max="15345" width="8.42578125" style="7" customWidth="1"/>
    <col min="15346" max="15346" width="10.7109375" style="7" customWidth="1"/>
    <col min="15347" max="15347" width="14" style="7" customWidth="1"/>
    <col min="15348" max="15350" width="13.85546875" style="7" customWidth="1"/>
    <col min="15351" max="15351" width="13.5703125" style="7" customWidth="1"/>
    <col min="15352" max="15600" width="11.42578125" style="7"/>
    <col min="15601" max="15601" width="8.42578125" style="7" customWidth="1"/>
    <col min="15602" max="15602" width="10.7109375" style="7" customWidth="1"/>
    <col min="15603" max="15603" width="14" style="7" customWidth="1"/>
    <col min="15604" max="15606" width="13.85546875" style="7" customWidth="1"/>
    <col min="15607" max="15607" width="13.5703125" style="7" customWidth="1"/>
    <col min="15608" max="15856" width="11.42578125" style="7"/>
    <col min="15857" max="15857" width="8.42578125" style="7" customWidth="1"/>
    <col min="15858" max="15858" width="10.7109375" style="7" customWidth="1"/>
    <col min="15859" max="15859" width="14" style="7" customWidth="1"/>
    <col min="15860" max="15862" width="13.85546875" style="7" customWidth="1"/>
    <col min="15863" max="15863" width="13.5703125" style="7" customWidth="1"/>
    <col min="15864" max="16112" width="11.42578125" style="7"/>
    <col min="16113" max="16113" width="8.42578125" style="7" customWidth="1"/>
    <col min="16114" max="16114" width="10.7109375" style="7" customWidth="1"/>
    <col min="16115" max="16115" width="14" style="7" customWidth="1"/>
    <col min="16116" max="16118" width="13.85546875" style="7" customWidth="1"/>
    <col min="16119" max="16119" width="13.5703125" style="7" customWidth="1"/>
    <col min="16120" max="16384" width="11.42578125" style="7"/>
  </cols>
  <sheetData>
    <row r="1" spans="1:7" ht="19.5" x14ac:dyDescent="0.35">
      <c r="A1" s="6" t="s">
        <v>14</v>
      </c>
    </row>
    <row r="2" spans="1:7" ht="25.5" x14ac:dyDescent="0.2">
      <c r="C2" s="9" t="s">
        <v>15</v>
      </c>
      <c r="D2" s="9" t="s">
        <v>16</v>
      </c>
      <c r="E2" s="9" t="s">
        <v>17</v>
      </c>
      <c r="F2" s="9" t="s">
        <v>18</v>
      </c>
    </row>
    <row r="3" spans="1:7" x14ac:dyDescent="0.2">
      <c r="C3" s="10">
        <f>Simulation!F11</f>
        <v>150000</v>
      </c>
      <c r="D3" s="11">
        <f>Simulation!F12</f>
        <v>240</v>
      </c>
      <c r="E3" s="12">
        <f>Simulation!F13</f>
        <v>3.5000000000000003E-2</v>
      </c>
      <c r="F3" s="13">
        <v>43831</v>
      </c>
    </row>
    <row r="4" spans="1:7" ht="9.75" customHeight="1" x14ac:dyDescent="0.2">
      <c r="A4" s="14" t="s">
        <v>19</v>
      </c>
      <c r="B4" s="14" t="s">
        <v>20</v>
      </c>
      <c r="C4" s="15" t="s">
        <v>21</v>
      </c>
      <c r="D4" s="15">
        <v>0</v>
      </c>
      <c r="E4" s="15"/>
      <c r="F4" s="15" t="s">
        <v>22</v>
      </c>
    </row>
    <row r="5" spans="1:7" ht="14.25" customHeight="1" x14ac:dyDescent="0.2">
      <c r="A5" s="16">
        <f>ABS(PMT(Taux_Annuel/12,Durée,Montant))</f>
        <v>869.93957697463998</v>
      </c>
      <c r="B5" s="17">
        <f>DATE(YEAR(Début_échéance)-1900,MONTH(Début_échéance)+Durée,1)</f>
        <v>51136</v>
      </c>
      <c r="C5" s="18"/>
      <c r="D5" s="18"/>
    </row>
    <row r="6" spans="1:7" x14ac:dyDescent="0.2">
      <c r="A6" s="19"/>
      <c r="B6" s="20"/>
      <c r="C6" s="18"/>
      <c r="D6" s="18"/>
    </row>
    <row r="7" spans="1:7" ht="15.75" x14ac:dyDescent="0.25">
      <c r="A7" s="21" t="str">
        <f>"Vous rembourserez jusqu'en " &amp; TEXT(Dernière_période-1,"mmmm aaaa") &amp; " la somme de " &amp; DOLLAR(Mensualité,2) &amp; " par mois"</f>
        <v>Vous rembourserez jusqu'en décembre 2039 la somme de 869,94 € par mois</v>
      </c>
      <c r="B7" s="20"/>
      <c r="C7" s="18"/>
      <c r="D7" s="18"/>
    </row>
    <row r="8" spans="1:7" ht="13.5" thickBot="1" x14ac:dyDescent="0.25">
      <c r="A8" s="18"/>
      <c r="B8" s="18"/>
    </row>
    <row r="9" spans="1:7" ht="36.75" customHeight="1" thickTop="1" thickBot="1" x14ac:dyDescent="0.25">
      <c r="A9" s="22" t="s">
        <v>23</v>
      </c>
      <c r="B9" s="22" t="s">
        <v>24</v>
      </c>
      <c r="C9" s="23" t="s">
        <v>25</v>
      </c>
      <c r="D9" s="23" t="s">
        <v>26</v>
      </c>
      <c r="E9" s="23" t="s">
        <v>27</v>
      </c>
      <c r="F9" s="23" t="s">
        <v>28</v>
      </c>
      <c r="G9" s="24" t="s">
        <v>29</v>
      </c>
    </row>
    <row r="10" spans="1:7" ht="13.5" thickTop="1" x14ac:dyDescent="0.2">
      <c r="A10" s="25">
        <v>1</v>
      </c>
      <c r="B10" s="26">
        <f>Début_échéance</f>
        <v>43831</v>
      </c>
      <c r="C10" s="27">
        <f t="shared" ref="C10:C73" si="0">ABS(IPMT(Taux_Annuel/12,$A10,Durée,Montant))</f>
        <v>437.5</v>
      </c>
      <c r="D10" s="27">
        <f t="shared" ref="D10:D73" si="1">ABS(PPMT(Taux_Annuel/12,$A10,Durée,Montant))</f>
        <v>432.43957697463992</v>
      </c>
      <c r="E10" s="27">
        <f>C10</f>
        <v>437.5</v>
      </c>
      <c r="F10" s="27">
        <f>D10</f>
        <v>432.43957697463992</v>
      </c>
      <c r="G10" s="27">
        <f t="shared" ref="G10:G73" si="2">Montant-F10</f>
        <v>149567.56042302537</v>
      </c>
    </row>
    <row r="11" spans="1:7" x14ac:dyDescent="0.2">
      <c r="A11" s="25">
        <v>2</v>
      </c>
      <c r="B11" s="26">
        <f t="shared" ref="B11:B74" si="3">DATE(YEAR(B10)-1900,MONTH(B10)+1,1)</f>
        <v>43862</v>
      </c>
      <c r="C11" s="27">
        <f t="shared" si="0"/>
        <v>436.2387179004906</v>
      </c>
      <c r="D11" s="27">
        <f t="shared" si="1"/>
        <v>433.70085907414926</v>
      </c>
      <c r="E11" s="27">
        <f t="shared" ref="E11:F26" si="4">E10+C11</f>
        <v>873.73871790049066</v>
      </c>
      <c r="F11" s="27">
        <f t="shared" si="4"/>
        <v>866.14043604878918</v>
      </c>
      <c r="G11" s="27">
        <f t="shared" si="2"/>
        <v>149133.85956395121</v>
      </c>
    </row>
    <row r="12" spans="1:7" x14ac:dyDescent="0.2">
      <c r="A12" s="25">
        <v>3</v>
      </c>
      <c r="B12" s="26">
        <f t="shared" si="3"/>
        <v>43891</v>
      </c>
      <c r="C12" s="27">
        <f t="shared" si="0"/>
        <v>434.9737570615244</v>
      </c>
      <c r="D12" s="27">
        <f t="shared" si="1"/>
        <v>434.96581991311552</v>
      </c>
      <c r="E12" s="27">
        <f t="shared" si="4"/>
        <v>1308.712474962015</v>
      </c>
      <c r="F12" s="27">
        <f t="shared" si="4"/>
        <v>1301.1062559619047</v>
      </c>
      <c r="G12" s="27">
        <f t="shared" si="2"/>
        <v>148698.8937440381</v>
      </c>
    </row>
    <row r="13" spans="1:7" x14ac:dyDescent="0.2">
      <c r="A13" s="25">
        <v>4</v>
      </c>
      <c r="B13" s="26">
        <f t="shared" si="3"/>
        <v>43922</v>
      </c>
      <c r="C13" s="27">
        <f t="shared" si="0"/>
        <v>433.7051067534444</v>
      </c>
      <c r="D13" s="27">
        <f t="shared" si="1"/>
        <v>436.23447022119547</v>
      </c>
      <c r="E13" s="27">
        <f t="shared" si="4"/>
        <v>1742.4175817154594</v>
      </c>
      <c r="F13" s="27">
        <f t="shared" si="4"/>
        <v>1737.3407261831003</v>
      </c>
      <c r="G13" s="27">
        <f t="shared" si="2"/>
        <v>148262.65927381691</v>
      </c>
    </row>
    <row r="14" spans="1:7" x14ac:dyDescent="0.2">
      <c r="A14" s="25">
        <v>5</v>
      </c>
      <c r="B14" s="26">
        <f t="shared" si="3"/>
        <v>43952</v>
      </c>
      <c r="C14" s="27">
        <f t="shared" si="0"/>
        <v>432.43275621529926</v>
      </c>
      <c r="D14" s="27">
        <f t="shared" si="1"/>
        <v>437.50682075934066</v>
      </c>
      <c r="E14" s="27">
        <f t="shared" si="4"/>
        <v>2174.8503379307585</v>
      </c>
      <c r="F14" s="27">
        <f t="shared" si="4"/>
        <v>2174.8475469424411</v>
      </c>
      <c r="G14" s="27">
        <f t="shared" si="2"/>
        <v>147825.15245305756</v>
      </c>
    </row>
    <row r="15" spans="1:7" x14ac:dyDescent="0.2">
      <c r="A15" s="25">
        <v>6</v>
      </c>
      <c r="B15" s="26">
        <f t="shared" si="3"/>
        <v>43983</v>
      </c>
      <c r="C15" s="27">
        <f t="shared" si="0"/>
        <v>431.15669465475122</v>
      </c>
      <c r="D15" s="27">
        <f t="shared" si="1"/>
        <v>438.7828823198887</v>
      </c>
      <c r="E15" s="27">
        <f t="shared" si="4"/>
        <v>2606.0070325855099</v>
      </c>
      <c r="F15" s="27">
        <f t="shared" si="4"/>
        <v>2613.6304292623299</v>
      </c>
      <c r="G15" s="27">
        <f t="shared" si="2"/>
        <v>147386.36957073768</v>
      </c>
    </row>
    <row r="16" spans="1:7" x14ac:dyDescent="0.2">
      <c r="A16" s="25">
        <v>7</v>
      </c>
      <c r="B16" s="26">
        <f t="shared" si="3"/>
        <v>44013</v>
      </c>
      <c r="C16" s="27">
        <f t="shared" si="0"/>
        <v>429.87691124798482</v>
      </c>
      <c r="D16" s="27">
        <f t="shared" si="1"/>
        <v>440.0626657266551</v>
      </c>
      <c r="E16" s="27">
        <f t="shared" si="4"/>
        <v>3035.8839438334949</v>
      </c>
      <c r="F16" s="27">
        <f t="shared" si="4"/>
        <v>3053.6930949889852</v>
      </c>
      <c r="G16" s="27">
        <f t="shared" si="2"/>
        <v>146946.30690501101</v>
      </c>
    </row>
    <row r="17" spans="1:7" x14ac:dyDescent="0.2">
      <c r="A17" s="25">
        <v>8</v>
      </c>
      <c r="B17" s="26">
        <f t="shared" si="3"/>
        <v>44044</v>
      </c>
      <c r="C17" s="27">
        <f t="shared" si="0"/>
        <v>428.59339513961538</v>
      </c>
      <c r="D17" s="27">
        <f t="shared" si="1"/>
        <v>441.34618183502448</v>
      </c>
      <c r="E17" s="27">
        <f t="shared" si="4"/>
        <v>3464.4773389731104</v>
      </c>
      <c r="F17" s="27">
        <f t="shared" si="4"/>
        <v>3495.0392768240099</v>
      </c>
      <c r="G17" s="27">
        <f t="shared" si="2"/>
        <v>146504.96072317599</v>
      </c>
    </row>
    <row r="18" spans="1:7" x14ac:dyDescent="0.2">
      <c r="A18" s="25">
        <v>9</v>
      </c>
      <c r="B18" s="26">
        <f t="shared" si="3"/>
        <v>44075</v>
      </c>
      <c r="C18" s="27">
        <f t="shared" si="0"/>
        <v>427.30613544259666</v>
      </c>
      <c r="D18" s="27">
        <f t="shared" si="1"/>
        <v>442.63344153204326</v>
      </c>
      <c r="E18" s="27">
        <f t="shared" si="4"/>
        <v>3891.7834744157071</v>
      </c>
      <c r="F18" s="27">
        <f t="shared" si="4"/>
        <v>3937.6727183560533</v>
      </c>
      <c r="G18" s="27">
        <f t="shared" si="2"/>
        <v>146062.32728164396</v>
      </c>
    </row>
    <row r="19" spans="1:7" x14ac:dyDescent="0.2">
      <c r="A19" s="25">
        <v>10</v>
      </c>
      <c r="B19" s="26">
        <f t="shared" si="3"/>
        <v>44105</v>
      </c>
      <c r="C19" s="27">
        <f t="shared" si="0"/>
        <v>426.01512123812824</v>
      </c>
      <c r="D19" s="27">
        <f t="shared" si="1"/>
        <v>443.92445573651179</v>
      </c>
      <c r="E19" s="27">
        <f t="shared" si="4"/>
        <v>4317.798595653835</v>
      </c>
      <c r="F19" s="27">
        <f t="shared" si="4"/>
        <v>4381.5971740925652</v>
      </c>
      <c r="G19" s="27">
        <f t="shared" si="2"/>
        <v>145618.40282590743</v>
      </c>
    </row>
    <row r="20" spans="1:7" x14ac:dyDescent="0.2">
      <c r="A20" s="25">
        <v>11</v>
      </c>
      <c r="B20" s="26">
        <f t="shared" si="3"/>
        <v>44136</v>
      </c>
      <c r="C20" s="27">
        <f t="shared" si="0"/>
        <v>424.72034157556345</v>
      </c>
      <c r="D20" s="27">
        <f t="shared" si="1"/>
        <v>445.21923539907658</v>
      </c>
      <c r="E20" s="27">
        <f t="shared" si="4"/>
        <v>4742.5189372293989</v>
      </c>
      <c r="F20" s="27">
        <f t="shared" si="4"/>
        <v>4826.8164094916419</v>
      </c>
      <c r="G20" s="27">
        <f t="shared" si="2"/>
        <v>145173.18359050836</v>
      </c>
    </row>
    <row r="21" spans="1:7" x14ac:dyDescent="0.2">
      <c r="A21" s="25">
        <v>12</v>
      </c>
      <c r="B21" s="26">
        <f t="shared" si="3"/>
        <v>44166</v>
      </c>
      <c r="C21" s="27">
        <f t="shared" si="0"/>
        <v>423.42178547231606</v>
      </c>
      <c r="D21" s="27">
        <f t="shared" si="1"/>
        <v>446.51779150232386</v>
      </c>
      <c r="E21" s="60">
        <f t="shared" si="4"/>
        <v>5165.9407227017145</v>
      </c>
      <c r="F21" s="27">
        <f t="shared" si="4"/>
        <v>5273.3342009939661</v>
      </c>
      <c r="G21" s="27">
        <f t="shared" si="2"/>
        <v>144726.66579900603</v>
      </c>
    </row>
    <row r="22" spans="1:7" x14ac:dyDescent="0.2">
      <c r="A22" s="25">
        <v>13</v>
      </c>
      <c r="B22" s="26">
        <f t="shared" si="3"/>
        <v>44197</v>
      </c>
      <c r="C22" s="27">
        <f t="shared" si="0"/>
        <v>422.11944191376762</v>
      </c>
      <c r="D22" s="27">
        <f t="shared" si="1"/>
        <v>447.82013506087242</v>
      </c>
      <c r="E22" s="27">
        <f t="shared" si="4"/>
        <v>5588.0601646154819</v>
      </c>
      <c r="F22" s="27">
        <f t="shared" si="4"/>
        <v>5721.1543360548385</v>
      </c>
      <c r="G22" s="27">
        <f t="shared" si="2"/>
        <v>144278.84566394516</v>
      </c>
    </row>
    <row r="23" spans="1:7" x14ac:dyDescent="0.2">
      <c r="A23" s="25">
        <v>14</v>
      </c>
      <c r="B23" s="26">
        <f t="shared" si="3"/>
        <v>44228</v>
      </c>
      <c r="C23" s="27">
        <f t="shared" si="0"/>
        <v>420.81329985317342</v>
      </c>
      <c r="D23" s="27">
        <f t="shared" si="1"/>
        <v>449.12627712146661</v>
      </c>
      <c r="E23" s="27">
        <f t="shared" si="4"/>
        <v>6008.8734644686556</v>
      </c>
      <c r="F23" s="27">
        <f t="shared" si="4"/>
        <v>6170.2806131763055</v>
      </c>
      <c r="G23" s="27">
        <f t="shared" si="2"/>
        <v>143829.71938682371</v>
      </c>
    </row>
    <row r="24" spans="1:7" x14ac:dyDescent="0.2">
      <c r="A24" s="25">
        <v>15</v>
      </c>
      <c r="B24" s="26">
        <f t="shared" si="3"/>
        <v>44256</v>
      </c>
      <c r="C24" s="27">
        <f t="shared" si="0"/>
        <v>419.50334821156906</v>
      </c>
      <c r="D24" s="27">
        <f t="shared" si="1"/>
        <v>450.43622876307086</v>
      </c>
      <c r="E24" s="27">
        <f t="shared" si="4"/>
        <v>6428.3768126802242</v>
      </c>
      <c r="F24" s="27">
        <f t="shared" si="4"/>
        <v>6620.7168419393765</v>
      </c>
      <c r="G24" s="27">
        <f t="shared" si="2"/>
        <v>143379.28315806063</v>
      </c>
    </row>
    <row r="25" spans="1:7" x14ac:dyDescent="0.2">
      <c r="A25" s="25">
        <v>16</v>
      </c>
      <c r="B25" s="26">
        <f t="shared" si="3"/>
        <v>44287</v>
      </c>
      <c r="C25" s="27">
        <f t="shared" si="0"/>
        <v>418.18957587767676</v>
      </c>
      <c r="D25" s="27">
        <f t="shared" si="1"/>
        <v>451.75000109696316</v>
      </c>
      <c r="E25" s="27">
        <f t="shared" si="4"/>
        <v>6846.5663885579006</v>
      </c>
      <c r="F25" s="27">
        <f t="shared" si="4"/>
        <v>7072.4668430363399</v>
      </c>
      <c r="G25" s="27">
        <f t="shared" si="2"/>
        <v>142927.53315696365</v>
      </c>
    </row>
    <row r="26" spans="1:7" x14ac:dyDescent="0.2">
      <c r="A26" s="25">
        <v>17</v>
      </c>
      <c r="B26" s="26">
        <f t="shared" si="3"/>
        <v>44317</v>
      </c>
      <c r="C26" s="27">
        <f t="shared" si="0"/>
        <v>416.87197170781064</v>
      </c>
      <c r="D26" s="27">
        <f t="shared" si="1"/>
        <v>453.06760526682928</v>
      </c>
      <c r="E26" s="27">
        <f t="shared" si="4"/>
        <v>7263.4383602657108</v>
      </c>
      <c r="F26" s="27">
        <f t="shared" si="4"/>
        <v>7525.5344483031695</v>
      </c>
      <c r="G26" s="27">
        <f t="shared" si="2"/>
        <v>142474.46555169683</v>
      </c>
    </row>
    <row r="27" spans="1:7" x14ac:dyDescent="0.2">
      <c r="A27" s="25">
        <v>18</v>
      </c>
      <c r="B27" s="26">
        <f t="shared" si="3"/>
        <v>44348</v>
      </c>
      <c r="C27" s="27">
        <f t="shared" si="0"/>
        <v>415.55052452578246</v>
      </c>
      <c r="D27" s="27">
        <f t="shared" si="1"/>
        <v>454.38905244885757</v>
      </c>
      <c r="E27" s="27">
        <f t="shared" ref="E27:F42" si="5">E26+C27</f>
        <v>7678.9888847914935</v>
      </c>
      <c r="F27" s="27">
        <f t="shared" si="5"/>
        <v>7979.9235007520274</v>
      </c>
      <c r="G27" s="27">
        <f t="shared" si="2"/>
        <v>142020.07649924798</v>
      </c>
    </row>
    <row r="28" spans="1:7" x14ac:dyDescent="0.2">
      <c r="A28" s="25">
        <v>19</v>
      </c>
      <c r="B28" s="26">
        <f t="shared" si="3"/>
        <v>44378</v>
      </c>
      <c r="C28" s="27">
        <f t="shared" si="0"/>
        <v>414.22522312280654</v>
      </c>
      <c r="D28" s="27">
        <f t="shared" si="1"/>
        <v>455.71435385183338</v>
      </c>
      <c r="E28" s="27">
        <f t="shared" si="5"/>
        <v>8093.2141079143003</v>
      </c>
      <c r="F28" s="27">
        <f t="shared" si="5"/>
        <v>8435.6378546038613</v>
      </c>
      <c r="G28" s="27">
        <f t="shared" si="2"/>
        <v>141564.36214539612</v>
      </c>
    </row>
    <row r="29" spans="1:7" x14ac:dyDescent="0.2">
      <c r="A29" s="25">
        <v>20</v>
      </c>
      <c r="B29" s="26">
        <f t="shared" si="3"/>
        <v>44409</v>
      </c>
      <c r="C29" s="27">
        <f t="shared" si="0"/>
        <v>412.89605625740541</v>
      </c>
      <c r="D29" s="27">
        <f t="shared" si="1"/>
        <v>457.04352071723451</v>
      </c>
      <c r="E29" s="27">
        <f t="shared" si="5"/>
        <v>8506.110164171705</v>
      </c>
      <c r="F29" s="27">
        <f t="shared" si="5"/>
        <v>8892.6813753210954</v>
      </c>
      <c r="G29" s="27">
        <f t="shared" si="2"/>
        <v>141107.31862467891</v>
      </c>
    </row>
    <row r="30" spans="1:7" x14ac:dyDescent="0.2">
      <c r="A30" s="25">
        <v>21</v>
      </c>
      <c r="B30" s="26">
        <f t="shared" si="3"/>
        <v>44440</v>
      </c>
      <c r="C30" s="27">
        <f t="shared" si="0"/>
        <v>411.5630126553134</v>
      </c>
      <c r="D30" s="27">
        <f t="shared" si="1"/>
        <v>458.37656431932652</v>
      </c>
      <c r="E30" s="27">
        <f t="shared" si="5"/>
        <v>8917.6731768270183</v>
      </c>
      <c r="F30" s="27">
        <f t="shared" si="5"/>
        <v>9351.0579396404228</v>
      </c>
      <c r="G30" s="27">
        <f t="shared" si="2"/>
        <v>140648.94206035958</v>
      </c>
    </row>
    <row r="31" spans="1:7" x14ac:dyDescent="0.2">
      <c r="A31" s="25">
        <v>22</v>
      </c>
      <c r="B31" s="26">
        <f t="shared" si="3"/>
        <v>44470</v>
      </c>
      <c r="C31" s="27">
        <f t="shared" si="0"/>
        <v>410.22608100938214</v>
      </c>
      <c r="D31" s="27">
        <f t="shared" si="1"/>
        <v>459.71349596525789</v>
      </c>
      <c r="E31" s="27">
        <f t="shared" si="5"/>
        <v>9327.8992578364014</v>
      </c>
      <c r="F31" s="27">
        <f t="shared" si="5"/>
        <v>9810.7714356056804</v>
      </c>
      <c r="G31" s="27">
        <f t="shared" si="2"/>
        <v>140189.22856439432</v>
      </c>
    </row>
    <row r="32" spans="1:7" x14ac:dyDescent="0.2">
      <c r="A32" s="25">
        <v>23</v>
      </c>
      <c r="B32" s="26">
        <f t="shared" si="3"/>
        <v>44501</v>
      </c>
      <c r="C32" s="27">
        <f t="shared" si="0"/>
        <v>408.88524997948343</v>
      </c>
      <c r="D32" s="27">
        <f t="shared" si="1"/>
        <v>461.05432699515654</v>
      </c>
      <c r="E32" s="27">
        <f t="shared" si="5"/>
        <v>9736.7845078158844</v>
      </c>
      <c r="F32" s="27">
        <f t="shared" si="5"/>
        <v>10271.825762600836</v>
      </c>
      <c r="G32" s="27">
        <f t="shared" si="2"/>
        <v>139728.17423739916</v>
      </c>
    </row>
    <row r="33" spans="1:7" x14ac:dyDescent="0.2">
      <c r="A33" s="25">
        <v>24</v>
      </c>
      <c r="B33" s="26">
        <f t="shared" si="3"/>
        <v>44531</v>
      </c>
      <c r="C33" s="27">
        <f t="shared" si="0"/>
        <v>407.54050819241422</v>
      </c>
      <c r="D33" s="27">
        <f t="shared" si="1"/>
        <v>462.3990687822257</v>
      </c>
      <c r="E33" s="27">
        <f t="shared" si="5"/>
        <v>10144.325016008299</v>
      </c>
      <c r="F33" s="27">
        <f t="shared" si="5"/>
        <v>10734.224831383062</v>
      </c>
      <c r="G33" s="27">
        <f t="shared" si="2"/>
        <v>139265.77516861694</v>
      </c>
    </row>
    <row r="34" spans="1:7" x14ac:dyDescent="0.2">
      <c r="A34" s="25">
        <v>25</v>
      </c>
      <c r="B34" s="26">
        <f t="shared" si="3"/>
        <v>44562</v>
      </c>
      <c r="C34" s="27">
        <f t="shared" si="0"/>
        <v>406.1918442417994</v>
      </c>
      <c r="D34" s="27">
        <f t="shared" si="1"/>
        <v>463.74773273284057</v>
      </c>
      <c r="E34" s="27">
        <f t="shared" si="5"/>
        <v>10550.516860250098</v>
      </c>
      <c r="F34" s="27">
        <f t="shared" si="5"/>
        <v>11197.972564115902</v>
      </c>
      <c r="G34" s="27">
        <f t="shared" si="2"/>
        <v>138802.02743588411</v>
      </c>
    </row>
    <row r="35" spans="1:7" x14ac:dyDescent="0.2">
      <c r="A35" s="25">
        <v>26</v>
      </c>
      <c r="B35" s="26">
        <f t="shared" si="3"/>
        <v>44593</v>
      </c>
      <c r="C35" s="27">
        <f t="shared" si="0"/>
        <v>404.83924668799534</v>
      </c>
      <c r="D35" s="27">
        <f t="shared" si="1"/>
        <v>465.10033028664463</v>
      </c>
      <c r="E35" s="27">
        <f t="shared" si="5"/>
        <v>10955.356106938094</v>
      </c>
      <c r="F35" s="27">
        <f t="shared" si="5"/>
        <v>11663.072894402547</v>
      </c>
      <c r="G35" s="27">
        <f t="shared" si="2"/>
        <v>138336.92710559745</v>
      </c>
    </row>
    <row r="36" spans="1:7" x14ac:dyDescent="0.2">
      <c r="A36" s="25">
        <v>27</v>
      </c>
      <c r="B36" s="26">
        <f t="shared" si="3"/>
        <v>44621</v>
      </c>
      <c r="C36" s="27">
        <f t="shared" si="0"/>
        <v>403.48270405799258</v>
      </c>
      <c r="D36" s="27">
        <f t="shared" si="1"/>
        <v>466.45687291664734</v>
      </c>
      <c r="E36" s="27">
        <f t="shared" si="5"/>
        <v>11358.838810996087</v>
      </c>
      <c r="F36" s="27">
        <f t="shared" si="5"/>
        <v>12129.529767319194</v>
      </c>
      <c r="G36" s="27">
        <f t="shared" si="2"/>
        <v>137870.47023268082</v>
      </c>
    </row>
    <row r="37" spans="1:7" x14ac:dyDescent="0.2">
      <c r="A37" s="25">
        <v>28</v>
      </c>
      <c r="B37" s="26">
        <f t="shared" si="3"/>
        <v>44652</v>
      </c>
      <c r="C37" s="27">
        <f t="shared" si="0"/>
        <v>402.122204845319</v>
      </c>
      <c r="D37" s="27">
        <f t="shared" si="1"/>
        <v>467.81737212932092</v>
      </c>
      <c r="E37" s="27">
        <f t="shared" si="5"/>
        <v>11760.961015841405</v>
      </c>
      <c r="F37" s="27">
        <f t="shared" si="5"/>
        <v>12597.347139448515</v>
      </c>
      <c r="G37" s="27">
        <f t="shared" si="2"/>
        <v>137402.65286055149</v>
      </c>
    </row>
    <row r="38" spans="1:7" x14ac:dyDescent="0.2">
      <c r="A38" s="25">
        <v>29</v>
      </c>
      <c r="B38" s="26">
        <f t="shared" si="3"/>
        <v>44682</v>
      </c>
      <c r="C38" s="27">
        <f t="shared" si="0"/>
        <v>400.75773750994188</v>
      </c>
      <c r="D38" s="27">
        <f t="shared" si="1"/>
        <v>469.18183946469816</v>
      </c>
      <c r="E38" s="27">
        <f t="shared" si="5"/>
        <v>12161.718753351348</v>
      </c>
      <c r="F38" s="27">
        <f t="shared" si="5"/>
        <v>13066.528978913213</v>
      </c>
      <c r="G38" s="27">
        <f t="shared" si="2"/>
        <v>136933.47102108679</v>
      </c>
    </row>
    <row r="39" spans="1:7" x14ac:dyDescent="0.2">
      <c r="A39" s="25">
        <v>30</v>
      </c>
      <c r="B39" s="26">
        <f t="shared" si="3"/>
        <v>44713</v>
      </c>
      <c r="C39" s="27">
        <f t="shared" si="0"/>
        <v>399.38929047816981</v>
      </c>
      <c r="D39" s="27">
        <f t="shared" si="1"/>
        <v>470.55028649647011</v>
      </c>
      <c r="E39" s="27">
        <f t="shared" si="5"/>
        <v>12561.108043829518</v>
      </c>
      <c r="F39" s="27">
        <f t="shared" si="5"/>
        <v>13537.079265409684</v>
      </c>
      <c r="G39" s="27">
        <f t="shared" si="2"/>
        <v>136462.92073459033</v>
      </c>
    </row>
    <row r="40" spans="1:7" x14ac:dyDescent="0.2">
      <c r="A40" s="25">
        <v>31</v>
      </c>
      <c r="B40" s="26">
        <f t="shared" si="3"/>
        <v>44743</v>
      </c>
      <c r="C40" s="27">
        <f t="shared" si="0"/>
        <v>398.01685214255514</v>
      </c>
      <c r="D40" s="27">
        <f t="shared" si="1"/>
        <v>471.92272483208478</v>
      </c>
      <c r="E40" s="27">
        <f t="shared" si="5"/>
        <v>12959.124895972072</v>
      </c>
      <c r="F40" s="27">
        <f t="shared" si="5"/>
        <v>14009.001990241768</v>
      </c>
      <c r="G40" s="27">
        <f t="shared" si="2"/>
        <v>135990.99800975824</v>
      </c>
    </row>
    <row r="41" spans="1:7" x14ac:dyDescent="0.2">
      <c r="A41" s="25">
        <v>32</v>
      </c>
      <c r="B41" s="26">
        <f t="shared" si="3"/>
        <v>44774</v>
      </c>
      <c r="C41" s="27">
        <f t="shared" si="0"/>
        <v>396.64041086179481</v>
      </c>
      <c r="D41" s="27">
        <f t="shared" si="1"/>
        <v>473.29916611284511</v>
      </c>
      <c r="E41" s="27">
        <f t="shared" si="5"/>
        <v>13355.765306833868</v>
      </c>
      <c r="F41" s="27">
        <f t="shared" si="5"/>
        <v>14482.301156354613</v>
      </c>
      <c r="G41" s="27">
        <f t="shared" si="2"/>
        <v>135517.6988436454</v>
      </c>
    </row>
    <row r="42" spans="1:7" x14ac:dyDescent="0.2">
      <c r="A42" s="25">
        <v>33</v>
      </c>
      <c r="B42" s="26">
        <f t="shared" si="3"/>
        <v>44805</v>
      </c>
      <c r="C42" s="27">
        <f t="shared" si="0"/>
        <v>395.25995496063246</v>
      </c>
      <c r="D42" s="27">
        <f t="shared" si="1"/>
        <v>474.67962201400752</v>
      </c>
      <c r="E42" s="27">
        <f t="shared" si="5"/>
        <v>13751.025261794501</v>
      </c>
      <c r="F42" s="27">
        <f t="shared" si="5"/>
        <v>14956.980778368621</v>
      </c>
      <c r="G42" s="27">
        <f t="shared" si="2"/>
        <v>135043.01922163137</v>
      </c>
    </row>
    <row r="43" spans="1:7" x14ac:dyDescent="0.2">
      <c r="A43" s="25">
        <v>34</v>
      </c>
      <c r="B43" s="26">
        <f t="shared" si="3"/>
        <v>44835</v>
      </c>
      <c r="C43" s="27">
        <f t="shared" si="0"/>
        <v>393.87547272975809</v>
      </c>
      <c r="D43" s="27">
        <f t="shared" si="1"/>
        <v>476.06410424488172</v>
      </c>
      <c r="E43" s="27">
        <f t="shared" ref="E43:F58" si="6">E42+C43</f>
        <v>14144.900734524259</v>
      </c>
      <c r="F43" s="27">
        <f t="shared" si="6"/>
        <v>15433.044882613503</v>
      </c>
      <c r="G43" s="27">
        <f t="shared" si="2"/>
        <v>134566.9551173865</v>
      </c>
    </row>
    <row r="44" spans="1:7" x14ac:dyDescent="0.2">
      <c r="A44" s="25">
        <v>35</v>
      </c>
      <c r="B44" s="26">
        <f t="shared" si="3"/>
        <v>44866</v>
      </c>
      <c r="C44" s="27">
        <f t="shared" si="0"/>
        <v>392.48695242571063</v>
      </c>
      <c r="D44" s="27">
        <f t="shared" si="1"/>
        <v>477.45262454892935</v>
      </c>
      <c r="E44" s="27">
        <f t="shared" si="6"/>
        <v>14537.387686949969</v>
      </c>
      <c r="F44" s="27">
        <f t="shared" si="6"/>
        <v>15910.497507162432</v>
      </c>
      <c r="G44" s="27">
        <f t="shared" si="2"/>
        <v>134089.50249283758</v>
      </c>
    </row>
    <row r="45" spans="1:7" x14ac:dyDescent="0.2">
      <c r="A45" s="25">
        <v>36</v>
      </c>
      <c r="B45" s="26">
        <f t="shared" si="3"/>
        <v>44896</v>
      </c>
      <c r="C45" s="27">
        <f t="shared" si="0"/>
        <v>391.09438227077618</v>
      </c>
      <c r="D45" s="27">
        <f t="shared" si="1"/>
        <v>478.84519470386363</v>
      </c>
      <c r="E45" s="27">
        <f t="shared" si="6"/>
        <v>14928.482069220745</v>
      </c>
      <c r="F45" s="27">
        <f t="shared" si="6"/>
        <v>16389.342701866295</v>
      </c>
      <c r="G45" s="27">
        <f t="shared" si="2"/>
        <v>133610.65729813371</v>
      </c>
    </row>
    <row r="46" spans="1:7" x14ac:dyDescent="0.2">
      <c r="A46" s="25">
        <v>37</v>
      </c>
      <c r="B46" s="26">
        <f t="shared" si="3"/>
        <v>44927</v>
      </c>
      <c r="C46" s="27">
        <f t="shared" si="0"/>
        <v>389.69775045288998</v>
      </c>
      <c r="D46" s="27">
        <f t="shared" si="1"/>
        <v>480.24182652175</v>
      </c>
      <c r="E46" s="27">
        <f t="shared" si="6"/>
        <v>15318.179819673634</v>
      </c>
      <c r="F46" s="27">
        <f t="shared" si="6"/>
        <v>16869.584528388044</v>
      </c>
      <c r="G46" s="27">
        <f t="shared" si="2"/>
        <v>133130.41547161195</v>
      </c>
    </row>
    <row r="47" spans="1:7" x14ac:dyDescent="0.2">
      <c r="A47" s="25">
        <v>38</v>
      </c>
      <c r="B47" s="26">
        <f t="shared" si="3"/>
        <v>44958</v>
      </c>
      <c r="C47" s="27">
        <f t="shared" si="0"/>
        <v>388.29704512553479</v>
      </c>
      <c r="D47" s="27">
        <f t="shared" si="1"/>
        <v>481.64253184910513</v>
      </c>
      <c r="E47" s="27">
        <f t="shared" si="6"/>
        <v>15706.47686479917</v>
      </c>
      <c r="F47" s="27">
        <f t="shared" si="6"/>
        <v>17351.22706023715</v>
      </c>
      <c r="G47" s="27">
        <f t="shared" si="2"/>
        <v>132648.77293976286</v>
      </c>
    </row>
    <row r="48" spans="1:7" x14ac:dyDescent="0.2">
      <c r="A48" s="25">
        <v>39</v>
      </c>
      <c r="B48" s="26">
        <f t="shared" si="3"/>
        <v>44986</v>
      </c>
      <c r="C48" s="27">
        <f t="shared" si="0"/>
        <v>386.89225440764159</v>
      </c>
      <c r="D48" s="27">
        <f t="shared" si="1"/>
        <v>483.04732256699833</v>
      </c>
      <c r="E48" s="27">
        <f t="shared" si="6"/>
        <v>16093.369119206811</v>
      </c>
      <c r="F48" s="27">
        <f t="shared" si="6"/>
        <v>17834.274382804149</v>
      </c>
      <c r="G48" s="27">
        <f t="shared" si="2"/>
        <v>132165.72561719586</v>
      </c>
    </row>
    <row r="49" spans="1:7" x14ac:dyDescent="0.2">
      <c r="A49" s="25">
        <v>40</v>
      </c>
      <c r="B49" s="26">
        <f t="shared" si="3"/>
        <v>45017</v>
      </c>
      <c r="C49" s="27">
        <f t="shared" si="0"/>
        <v>385.48336638348792</v>
      </c>
      <c r="D49" s="27">
        <f t="shared" si="1"/>
        <v>484.456210591152</v>
      </c>
      <c r="E49" s="27">
        <f t="shared" si="6"/>
        <v>16478.852485590298</v>
      </c>
      <c r="F49" s="27">
        <f t="shared" si="6"/>
        <v>18318.730593395303</v>
      </c>
      <c r="G49" s="27">
        <f t="shared" si="2"/>
        <v>131681.2694066047</v>
      </c>
    </row>
    <row r="50" spans="1:7" x14ac:dyDescent="0.2">
      <c r="A50" s="25">
        <v>41</v>
      </c>
      <c r="B50" s="26">
        <f t="shared" si="3"/>
        <v>45047</v>
      </c>
      <c r="C50" s="27">
        <f t="shared" si="0"/>
        <v>384.07036910259706</v>
      </c>
      <c r="D50" s="27">
        <f t="shared" si="1"/>
        <v>485.86920787204286</v>
      </c>
      <c r="E50" s="27">
        <f t="shared" si="6"/>
        <v>16862.922854692893</v>
      </c>
      <c r="F50" s="27">
        <f t="shared" si="6"/>
        <v>18804.599801267344</v>
      </c>
      <c r="G50" s="27">
        <f t="shared" si="2"/>
        <v>131195.40019873265</v>
      </c>
    </row>
    <row r="51" spans="1:7" x14ac:dyDescent="0.2">
      <c r="A51" s="25">
        <v>42</v>
      </c>
      <c r="B51" s="26">
        <f t="shared" si="3"/>
        <v>45078</v>
      </c>
      <c r="C51" s="27">
        <f t="shared" si="0"/>
        <v>382.65325057963685</v>
      </c>
      <c r="D51" s="27">
        <f t="shared" si="1"/>
        <v>487.28632639500302</v>
      </c>
      <c r="E51" s="27">
        <f t="shared" si="6"/>
        <v>17245.576105272532</v>
      </c>
      <c r="F51" s="27">
        <f t="shared" si="6"/>
        <v>19291.886127662347</v>
      </c>
      <c r="G51" s="27">
        <f t="shared" si="2"/>
        <v>130708.11387233765</v>
      </c>
    </row>
    <row r="52" spans="1:7" x14ac:dyDescent="0.2">
      <c r="A52" s="25">
        <v>43</v>
      </c>
      <c r="B52" s="26">
        <f t="shared" si="3"/>
        <v>45108</v>
      </c>
      <c r="C52" s="27">
        <f t="shared" si="0"/>
        <v>381.23199879431809</v>
      </c>
      <c r="D52" s="27">
        <f t="shared" si="1"/>
        <v>488.70757818032178</v>
      </c>
      <c r="E52" s="27">
        <f t="shared" si="6"/>
        <v>17626.808104066851</v>
      </c>
      <c r="F52" s="27">
        <f t="shared" si="6"/>
        <v>19780.593705842668</v>
      </c>
      <c r="G52" s="27">
        <f t="shared" si="2"/>
        <v>130219.40629415734</v>
      </c>
    </row>
    <row r="53" spans="1:7" x14ac:dyDescent="0.2">
      <c r="A53" s="25">
        <v>44</v>
      </c>
      <c r="B53" s="26">
        <f t="shared" si="3"/>
        <v>45139</v>
      </c>
      <c r="C53" s="27">
        <f t="shared" si="0"/>
        <v>379.80660169129214</v>
      </c>
      <c r="D53" s="27">
        <f t="shared" si="1"/>
        <v>490.13297528334772</v>
      </c>
      <c r="E53" s="27">
        <f t="shared" si="6"/>
        <v>18006.614705758144</v>
      </c>
      <c r="F53" s="27">
        <f t="shared" si="6"/>
        <v>20270.726681126016</v>
      </c>
      <c r="G53" s="27">
        <f t="shared" si="2"/>
        <v>129729.27331887398</v>
      </c>
    </row>
    <row r="54" spans="1:7" x14ac:dyDescent="0.2">
      <c r="A54" s="25">
        <v>45</v>
      </c>
      <c r="B54" s="26">
        <f t="shared" si="3"/>
        <v>45170</v>
      </c>
      <c r="C54" s="27">
        <f t="shared" si="0"/>
        <v>378.37704718004915</v>
      </c>
      <c r="D54" s="27">
        <f t="shared" si="1"/>
        <v>491.56252979459089</v>
      </c>
      <c r="E54" s="27">
        <f t="shared" si="6"/>
        <v>18384.991752938193</v>
      </c>
      <c r="F54" s="27">
        <f t="shared" si="6"/>
        <v>20762.289210920608</v>
      </c>
      <c r="G54" s="27">
        <f t="shared" si="2"/>
        <v>129237.7107890794</v>
      </c>
    </row>
    <row r="55" spans="1:7" x14ac:dyDescent="0.2">
      <c r="A55" s="25">
        <v>46</v>
      </c>
      <c r="B55" s="26">
        <f t="shared" si="3"/>
        <v>45200</v>
      </c>
      <c r="C55" s="27">
        <f t="shared" si="0"/>
        <v>376.94332313481488</v>
      </c>
      <c r="D55" s="27">
        <f t="shared" si="1"/>
        <v>492.99625383982499</v>
      </c>
      <c r="E55" s="27">
        <f t="shared" si="6"/>
        <v>18761.935076073009</v>
      </c>
      <c r="F55" s="27">
        <f t="shared" si="6"/>
        <v>21255.285464760433</v>
      </c>
      <c r="G55" s="27">
        <f t="shared" si="2"/>
        <v>128744.71453523956</v>
      </c>
    </row>
    <row r="56" spans="1:7" x14ac:dyDescent="0.2">
      <c r="A56" s="25">
        <v>47</v>
      </c>
      <c r="B56" s="26">
        <f t="shared" si="3"/>
        <v>45231</v>
      </c>
      <c r="C56" s="27">
        <f t="shared" si="0"/>
        <v>375.50541739444873</v>
      </c>
      <c r="D56" s="27">
        <f t="shared" si="1"/>
        <v>494.43415958019119</v>
      </c>
      <c r="E56" s="27">
        <f t="shared" si="6"/>
        <v>19137.440493467457</v>
      </c>
      <c r="F56" s="27">
        <f t="shared" si="6"/>
        <v>21749.719624340625</v>
      </c>
      <c r="G56" s="27">
        <f t="shared" si="2"/>
        <v>128250.28037565938</v>
      </c>
    </row>
    <row r="57" spans="1:7" x14ac:dyDescent="0.2">
      <c r="A57" s="25">
        <v>48</v>
      </c>
      <c r="B57" s="26">
        <f t="shared" si="3"/>
        <v>45261</v>
      </c>
      <c r="C57" s="27">
        <f t="shared" si="0"/>
        <v>374.06331776233986</v>
      </c>
      <c r="D57" s="27">
        <f t="shared" si="1"/>
        <v>495.87625921230006</v>
      </c>
      <c r="E57" s="27">
        <f t="shared" si="6"/>
        <v>19511.503811229795</v>
      </c>
      <c r="F57" s="27">
        <f t="shared" si="6"/>
        <v>22245.595883552924</v>
      </c>
      <c r="G57" s="27">
        <f t="shared" si="2"/>
        <v>127754.40411644708</v>
      </c>
    </row>
    <row r="58" spans="1:7" x14ac:dyDescent="0.2">
      <c r="A58" s="25">
        <v>49</v>
      </c>
      <c r="B58" s="26">
        <f t="shared" si="3"/>
        <v>45292</v>
      </c>
      <c r="C58" s="27">
        <f t="shared" si="0"/>
        <v>372.61701200630398</v>
      </c>
      <c r="D58" s="27">
        <f t="shared" si="1"/>
        <v>497.322564968336</v>
      </c>
      <c r="E58" s="27">
        <f t="shared" si="6"/>
        <v>19884.120823236099</v>
      </c>
      <c r="F58" s="27">
        <f t="shared" si="6"/>
        <v>22742.918448521261</v>
      </c>
      <c r="G58" s="27">
        <f t="shared" si="2"/>
        <v>127257.08155147874</v>
      </c>
    </row>
    <row r="59" spans="1:7" x14ac:dyDescent="0.2">
      <c r="A59" s="25">
        <v>50</v>
      </c>
      <c r="B59" s="26">
        <f t="shared" si="3"/>
        <v>45323</v>
      </c>
      <c r="C59" s="27">
        <f t="shared" si="0"/>
        <v>371.16648785847968</v>
      </c>
      <c r="D59" s="27">
        <f t="shared" si="1"/>
        <v>498.77308911616024</v>
      </c>
      <c r="E59" s="27">
        <f t="shared" ref="E59:F74" si="7">E58+C59</f>
        <v>20255.287311094577</v>
      </c>
      <c r="F59" s="27">
        <f t="shared" si="7"/>
        <v>23241.69153763742</v>
      </c>
      <c r="G59" s="27">
        <f t="shared" si="2"/>
        <v>126758.30846236258</v>
      </c>
    </row>
    <row r="60" spans="1:7" x14ac:dyDescent="0.2">
      <c r="A60" s="25">
        <v>51</v>
      </c>
      <c r="B60" s="26">
        <f t="shared" si="3"/>
        <v>45352</v>
      </c>
      <c r="C60" s="27">
        <f t="shared" si="0"/>
        <v>369.71173301522413</v>
      </c>
      <c r="D60" s="27">
        <f t="shared" si="1"/>
        <v>500.22784395941568</v>
      </c>
      <c r="E60" s="27">
        <f t="shared" si="7"/>
        <v>20624.999044109802</v>
      </c>
      <c r="F60" s="27">
        <f t="shared" si="7"/>
        <v>23741.919381596836</v>
      </c>
      <c r="G60" s="27">
        <f t="shared" si="2"/>
        <v>126258.08061840317</v>
      </c>
    </row>
    <row r="61" spans="1:7" x14ac:dyDescent="0.2">
      <c r="A61" s="25">
        <v>52</v>
      </c>
      <c r="B61" s="26">
        <f t="shared" si="3"/>
        <v>45383</v>
      </c>
      <c r="C61" s="27">
        <f t="shared" si="0"/>
        <v>368.25273513700921</v>
      </c>
      <c r="D61" s="27">
        <f t="shared" si="1"/>
        <v>501.68684183763071</v>
      </c>
      <c r="E61" s="27">
        <f t="shared" si="7"/>
        <v>20993.25177924681</v>
      </c>
      <c r="F61" s="27">
        <f t="shared" si="7"/>
        <v>24243.606223434464</v>
      </c>
      <c r="G61" s="27">
        <f t="shared" si="2"/>
        <v>125756.39377656553</v>
      </c>
    </row>
    <row r="62" spans="1:7" x14ac:dyDescent="0.2">
      <c r="A62" s="25">
        <v>53</v>
      </c>
      <c r="B62" s="26">
        <f t="shared" si="3"/>
        <v>45413</v>
      </c>
      <c r="C62" s="27">
        <f t="shared" si="0"/>
        <v>366.7894818483162</v>
      </c>
      <c r="D62" s="27">
        <f t="shared" si="1"/>
        <v>503.15009512632389</v>
      </c>
      <c r="E62" s="27">
        <f t="shared" si="7"/>
        <v>21360.041261095124</v>
      </c>
      <c r="F62" s="27">
        <f t="shared" si="7"/>
        <v>24746.756318560787</v>
      </c>
      <c r="G62" s="27">
        <f t="shared" si="2"/>
        <v>125253.24368143921</v>
      </c>
    </row>
    <row r="63" spans="1:7" x14ac:dyDescent="0.2">
      <c r="A63" s="25">
        <v>54</v>
      </c>
      <c r="B63" s="26">
        <f t="shared" si="3"/>
        <v>45444</v>
      </c>
      <c r="C63" s="27">
        <f t="shared" si="0"/>
        <v>365.32196073753101</v>
      </c>
      <c r="D63" s="27">
        <f t="shared" si="1"/>
        <v>504.6176162371089</v>
      </c>
      <c r="E63" s="27">
        <f t="shared" si="7"/>
        <v>21725.363221832657</v>
      </c>
      <c r="F63" s="27">
        <f t="shared" si="7"/>
        <v>25251.373934797895</v>
      </c>
      <c r="G63" s="27">
        <f t="shared" si="2"/>
        <v>124748.6260652021</v>
      </c>
    </row>
    <row r="64" spans="1:7" x14ac:dyDescent="0.2">
      <c r="A64" s="25">
        <v>55</v>
      </c>
      <c r="B64" s="26">
        <f t="shared" si="3"/>
        <v>45474</v>
      </c>
      <c r="C64" s="27">
        <f t="shared" si="0"/>
        <v>363.85015935683941</v>
      </c>
      <c r="D64" s="27">
        <f t="shared" si="1"/>
        <v>506.08941761780039</v>
      </c>
      <c r="E64" s="27">
        <f t="shared" si="7"/>
        <v>22089.213381189496</v>
      </c>
      <c r="F64" s="27">
        <f t="shared" si="7"/>
        <v>25757.463352415696</v>
      </c>
      <c r="G64" s="27">
        <f t="shared" si="2"/>
        <v>124242.5366475843</v>
      </c>
    </row>
    <row r="65" spans="1:7" x14ac:dyDescent="0.2">
      <c r="A65" s="25">
        <v>56</v>
      </c>
      <c r="B65" s="26">
        <f t="shared" si="3"/>
        <v>45505</v>
      </c>
      <c r="C65" s="27">
        <f t="shared" si="0"/>
        <v>362.37406522212086</v>
      </c>
      <c r="D65" s="27">
        <f t="shared" si="1"/>
        <v>507.565511752519</v>
      </c>
      <c r="E65" s="27">
        <f t="shared" si="7"/>
        <v>22451.587446411617</v>
      </c>
      <c r="F65" s="27">
        <f t="shared" si="7"/>
        <v>26265.028864168216</v>
      </c>
      <c r="G65" s="27">
        <f t="shared" si="2"/>
        <v>123734.97113583179</v>
      </c>
    </row>
    <row r="66" spans="1:7" x14ac:dyDescent="0.2">
      <c r="A66" s="25">
        <v>57</v>
      </c>
      <c r="B66" s="26">
        <f t="shared" si="3"/>
        <v>45536</v>
      </c>
      <c r="C66" s="27">
        <f t="shared" si="0"/>
        <v>360.89366581284264</v>
      </c>
      <c r="D66" s="27">
        <f t="shared" si="1"/>
        <v>509.04591116179728</v>
      </c>
      <c r="E66" s="27">
        <f t="shared" si="7"/>
        <v>22812.481112224461</v>
      </c>
      <c r="F66" s="27">
        <f t="shared" si="7"/>
        <v>26774.074775330013</v>
      </c>
      <c r="G66" s="27">
        <f t="shared" si="2"/>
        <v>123225.92522466999</v>
      </c>
    </row>
    <row r="67" spans="1:7" x14ac:dyDescent="0.2">
      <c r="A67" s="25">
        <v>58</v>
      </c>
      <c r="B67" s="26">
        <f t="shared" si="3"/>
        <v>45566</v>
      </c>
      <c r="C67" s="27">
        <f t="shared" si="0"/>
        <v>359.40894857195411</v>
      </c>
      <c r="D67" s="27">
        <f t="shared" si="1"/>
        <v>510.53062840268581</v>
      </c>
      <c r="E67" s="27">
        <f t="shared" si="7"/>
        <v>23171.890060796413</v>
      </c>
      <c r="F67" s="27">
        <f t="shared" si="7"/>
        <v>27284.605403732698</v>
      </c>
      <c r="G67" s="27">
        <f t="shared" si="2"/>
        <v>122715.3945962673</v>
      </c>
    </row>
    <row r="68" spans="1:7" x14ac:dyDescent="0.2">
      <c r="A68" s="25">
        <v>59</v>
      </c>
      <c r="B68" s="26">
        <f t="shared" si="3"/>
        <v>45597</v>
      </c>
      <c r="C68" s="27">
        <f t="shared" si="0"/>
        <v>357.91990090577951</v>
      </c>
      <c r="D68" s="27">
        <f t="shared" si="1"/>
        <v>512.01967606886035</v>
      </c>
      <c r="E68" s="27">
        <f t="shared" si="7"/>
        <v>23529.809961702194</v>
      </c>
      <c r="F68" s="27">
        <f t="shared" si="7"/>
        <v>27796.625079801557</v>
      </c>
      <c r="G68" s="27">
        <f t="shared" si="2"/>
        <v>122203.37492019845</v>
      </c>
    </row>
    <row r="69" spans="1:7" x14ac:dyDescent="0.2">
      <c r="A69" s="25">
        <v>60</v>
      </c>
      <c r="B69" s="26">
        <f t="shared" si="3"/>
        <v>45627</v>
      </c>
      <c r="C69" s="27">
        <f t="shared" si="0"/>
        <v>356.42651018391211</v>
      </c>
      <c r="D69" s="27">
        <f t="shared" si="1"/>
        <v>513.51306679072786</v>
      </c>
      <c r="E69" s="27">
        <f t="shared" si="7"/>
        <v>23886.236471886106</v>
      </c>
      <c r="F69" s="27">
        <f t="shared" si="7"/>
        <v>28310.138146592286</v>
      </c>
      <c r="G69" s="27">
        <f t="shared" si="2"/>
        <v>121689.86185340771</v>
      </c>
    </row>
    <row r="70" spans="1:7" x14ac:dyDescent="0.2">
      <c r="A70" s="25">
        <v>61</v>
      </c>
      <c r="B70" s="26">
        <f t="shared" si="3"/>
        <v>45658</v>
      </c>
      <c r="C70" s="27">
        <f t="shared" si="0"/>
        <v>354.92876373910582</v>
      </c>
      <c r="D70" s="27">
        <f t="shared" si="1"/>
        <v>515.01081323553399</v>
      </c>
      <c r="E70" s="27">
        <f t="shared" si="7"/>
        <v>24241.165235625213</v>
      </c>
      <c r="F70" s="27">
        <f t="shared" si="7"/>
        <v>28825.14895982782</v>
      </c>
      <c r="G70" s="27">
        <f t="shared" si="2"/>
        <v>121174.85104017219</v>
      </c>
    </row>
    <row r="71" spans="1:7" x14ac:dyDescent="0.2">
      <c r="A71" s="25">
        <v>62</v>
      </c>
      <c r="B71" s="26">
        <f t="shared" si="3"/>
        <v>45689</v>
      </c>
      <c r="C71" s="27">
        <f t="shared" si="0"/>
        <v>353.42664886716892</v>
      </c>
      <c r="D71" s="27">
        <f t="shared" si="1"/>
        <v>516.51292810747111</v>
      </c>
      <c r="E71" s="27">
        <f t="shared" si="7"/>
        <v>24594.59188449238</v>
      </c>
      <c r="F71" s="27">
        <f t="shared" si="7"/>
        <v>29341.66188793529</v>
      </c>
      <c r="G71" s="27">
        <f t="shared" si="2"/>
        <v>120658.33811206471</v>
      </c>
    </row>
    <row r="72" spans="1:7" x14ac:dyDescent="0.2">
      <c r="A72" s="25">
        <v>63</v>
      </c>
      <c r="B72" s="26">
        <f t="shared" si="3"/>
        <v>45717</v>
      </c>
      <c r="C72" s="27">
        <f t="shared" si="0"/>
        <v>351.92015282685537</v>
      </c>
      <c r="D72" s="27">
        <f t="shared" si="1"/>
        <v>518.01942414778455</v>
      </c>
      <c r="E72" s="27">
        <f t="shared" si="7"/>
        <v>24946.512037319237</v>
      </c>
      <c r="F72" s="27">
        <f t="shared" si="7"/>
        <v>29859.681312083074</v>
      </c>
      <c r="G72" s="27">
        <f t="shared" si="2"/>
        <v>120140.31868791692</v>
      </c>
    </row>
    <row r="73" spans="1:7" x14ac:dyDescent="0.2">
      <c r="A73" s="25">
        <v>64</v>
      </c>
      <c r="B73" s="26">
        <f t="shared" si="3"/>
        <v>45748</v>
      </c>
      <c r="C73" s="27">
        <f t="shared" si="0"/>
        <v>350.40926283975767</v>
      </c>
      <c r="D73" s="27">
        <f t="shared" si="1"/>
        <v>519.53031413488225</v>
      </c>
      <c r="E73" s="27">
        <f t="shared" si="7"/>
        <v>25296.921300158996</v>
      </c>
      <c r="F73" s="27">
        <f t="shared" si="7"/>
        <v>30379.211626217955</v>
      </c>
      <c r="G73" s="27">
        <f t="shared" si="2"/>
        <v>119620.78837378204</v>
      </c>
    </row>
    <row r="74" spans="1:7" x14ac:dyDescent="0.2">
      <c r="A74" s="25">
        <v>65</v>
      </c>
      <c r="B74" s="26">
        <f t="shared" si="3"/>
        <v>45778</v>
      </c>
      <c r="C74" s="27">
        <f t="shared" ref="C74:C137" si="8">ABS(IPMT(Taux_Annuel/12,$A74,Durée,Montant))</f>
        <v>348.89396609019752</v>
      </c>
      <c r="D74" s="27">
        <f t="shared" ref="D74:D137" si="9">ABS(PPMT(Taux_Annuel/12,$A74,Durée,Montant))</f>
        <v>521.04561088444234</v>
      </c>
      <c r="E74" s="27">
        <f t="shared" si="7"/>
        <v>25645.815266249192</v>
      </c>
      <c r="F74" s="27">
        <f t="shared" si="7"/>
        <v>30900.257237102396</v>
      </c>
      <c r="G74" s="27">
        <f t="shared" ref="G74:G137" si="10">Montant-F74</f>
        <v>119099.7427628976</v>
      </c>
    </row>
    <row r="75" spans="1:7" x14ac:dyDescent="0.2">
      <c r="A75" s="25">
        <v>66</v>
      </c>
      <c r="B75" s="26">
        <f t="shared" ref="B75:B138" si="11">DATE(YEAR(B74)-1900,MONTH(B74)+1,1)</f>
        <v>45809</v>
      </c>
      <c r="C75" s="27">
        <f t="shared" si="8"/>
        <v>347.37424972511798</v>
      </c>
      <c r="D75" s="27">
        <f t="shared" si="9"/>
        <v>522.56532724952194</v>
      </c>
      <c r="E75" s="27">
        <f t="shared" ref="E75:F90" si="12">E74+C75</f>
        <v>25993.189515974311</v>
      </c>
      <c r="F75" s="27">
        <f t="shared" si="12"/>
        <v>31422.822564351918</v>
      </c>
      <c r="G75" s="27">
        <f t="shared" si="10"/>
        <v>118577.17743564807</v>
      </c>
    </row>
    <row r="76" spans="1:7" x14ac:dyDescent="0.2">
      <c r="A76" s="25">
        <v>67</v>
      </c>
      <c r="B76" s="26">
        <f t="shared" si="11"/>
        <v>45839</v>
      </c>
      <c r="C76" s="27">
        <f t="shared" si="8"/>
        <v>345.85010085397357</v>
      </c>
      <c r="D76" s="27">
        <f t="shared" si="9"/>
        <v>524.0894761206664</v>
      </c>
      <c r="E76" s="27">
        <f t="shared" si="12"/>
        <v>26339.039616828286</v>
      </c>
      <c r="F76" s="27">
        <f t="shared" si="12"/>
        <v>31946.912040472584</v>
      </c>
      <c r="G76" s="27">
        <f t="shared" si="10"/>
        <v>118053.08795952742</v>
      </c>
    </row>
    <row r="77" spans="1:7" x14ac:dyDescent="0.2">
      <c r="A77" s="25">
        <v>68</v>
      </c>
      <c r="B77" s="26">
        <f t="shared" si="11"/>
        <v>45870</v>
      </c>
      <c r="C77" s="27">
        <f t="shared" si="8"/>
        <v>344.32150654862158</v>
      </c>
      <c r="D77" s="27">
        <f t="shared" si="9"/>
        <v>525.61807042601833</v>
      </c>
      <c r="E77" s="27">
        <f t="shared" si="12"/>
        <v>26683.361123376908</v>
      </c>
      <c r="F77" s="27">
        <f t="shared" si="12"/>
        <v>32472.530110898602</v>
      </c>
      <c r="G77" s="27">
        <f t="shared" si="10"/>
        <v>117527.4698891014</v>
      </c>
    </row>
    <row r="78" spans="1:7" x14ac:dyDescent="0.2">
      <c r="A78" s="25">
        <v>69</v>
      </c>
      <c r="B78" s="26">
        <f t="shared" si="11"/>
        <v>45901</v>
      </c>
      <c r="C78" s="27">
        <f t="shared" si="8"/>
        <v>342.78845384321244</v>
      </c>
      <c r="D78" s="27">
        <f t="shared" si="9"/>
        <v>527.15112313142754</v>
      </c>
      <c r="E78" s="27">
        <f t="shared" si="12"/>
        <v>27026.14957722012</v>
      </c>
      <c r="F78" s="27">
        <f t="shared" si="12"/>
        <v>32999.681234030031</v>
      </c>
      <c r="G78" s="27">
        <f t="shared" si="10"/>
        <v>117000.31876596998</v>
      </c>
    </row>
    <row r="79" spans="1:7" x14ac:dyDescent="0.2">
      <c r="A79" s="25">
        <v>70</v>
      </c>
      <c r="B79" s="26">
        <f t="shared" si="11"/>
        <v>45931</v>
      </c>
      <c r="C79" s="27">
        <f t="shared" si="8"/>
        <v>341.25092973407902</v>
      </c>
      <c r="D79" s="27">
        <f t="shared" si="9"/>
        <v>528.68864724056095</v>
      </c>
      <c r="E79" s="27">
        <f t="shared" si="12"/>
        <v>27367.4005069542</v>
      </c>
      <c r="F79" s="27">
        <f t="shared" si="12"/>
        <v>33528.369881270592</v>
      </c>
      <c r="G79" s="27">
        <f t="shared" si="10"/>
        <v>116471.6301187294</v>
      </c>
    </row>
    <row r="80" spans="1:7" x14ac:dyDescent="0.2">
      <c r="A80" s="25">
        <v>71</v>
      </c>
      <c r="B80" s="26">
        <f t="shared" si="11"/>
        <v>45962</v>
      </c>
      <c r="C80" s="27">
        <f t="shared" si="8"/>
        <v>339.7089211796274</v>
      </c>
      <c r="D80" s="27">
        <f t="shared" si="9"/>
        <v>530.23065579501258</v>
      </c>
      <c r="E80" s="27">
        <f t="shared" si="12"/>
        <v>27707.109428133826</v>
      </c>
      <c r="F80" s="27">
        <f t="shared" si="12"/>
        <v>34058.600537065606</v>
      </c>
      <c r="G80" s="27">
        <f t="shared" si="10"/>
        <v>115941.39946293439</v>
      </c>
    </row>
    <row r="81" spans="1:7" x14ac:dyDescent="0.2">
      <c r="A81" s="25">
        <v>72</v>
      </c>
      <c r="B81" s="26">
        <f t="shared" si="11"/>
        <v>45992</v>
      </c>
      <c r="C81" s="27">
        <f t="shared" si="8"/>
        <v>338.16241510022525</v>
      </c>
      <c r="D81" s="27">
        <f t="shared" si="9"/>
        <v>531.77716187441467</v>
      </c>
      <c r="E81" s="27">
        <f t="shared" si="12"/>
        <v>28045.271843234052</v>
      </c>
      <c r="F81" s="27">
        <f t="shared" si="12"/>
        <v>34590.377698940021</v>
      </c>
      <c r="G81" s="27">
        <f t="shared" si="10"/>
        <v>115409.62230105998</v>
      </c>
    </row>
    <row r="82" spans="1:7" x14ac:dyDescent="0.2">
      <c r="A82" s="25">
        <v>73</v>
      </c>
      <c r="B82" s="26">
        <f t="shared" si="11"/>
        <v>46023</v>
      </c>
      <c r="C82" s="27">
        <f t="shared" si="8"/>
        <v>336.61139837809151</v>
      </c>
      <c r="D82" s="27">
        <f t="shared" si="9"/>
        <v>533.32817859654836</v>
      </c>
      <c r="E82" s="27">
        <f t="shared" si="12"/>
        <v>28381.883241612144</v>
      </c>
      <c r="F82" s="27">
        <f t="shared" si="12"/>
        <v>35123.705877536573</v>
      </c>
      <c r="G82" s="27">
        <f t="shared" si="10"/>
        <v>114876.29412246343</v>
      </c>
    </row>
    <row r="83" spans="1:7" x14ac:dyDescent="0.2">
      <c r="A83" s="25">
        <v>74</v>
      </c>
      <c r="B83" s="26">
        <f t="shared" si="11"/>
        <v>46054</v>
      </c>
      <c r="C83" s="27">
        <f t="shared" si="8"/>
        <v>335.05585785718495</v>
      </c>
      <c r="D83" s="27">
        <f t="shared" si="9"/>
        <v>534.88371911745503</v>
      </c>
      <c r="E83" s="27">
        <f t="shared" si="12"/>
        <v>28716.939099469328</v>
      </c>
      <c r="F83" s="27">
        <f t="shared" si="12"/>
        <v>35658.589596654027</v>
      </c>
      <c r="G83" s="27">
        <f t="shared" si="10"/>
        <v>114341.41040334597</v>
      </c>
    </row>
    <row r="84" spans="1:7" x14ac:dyDescent="0.2">
      <c r="A84" s="25">
        <v>75</v>
      </c>
      <c r="B84" s="26">
        <f t="shared" si="11"/>
        <v>46082</v>
      </c>
      <c r="C84" s="27">
        <f t="shared" si="8"/>
        <v>333.49578034309241</v>
      </c>
      <c r="D84" s="27">
        <f t="shared" si="9"/>
        <v>536.44379663154757</v>
      </c>
      <c r="E84" s="27">
        <f t="shared" si="12"/>
        <v>29050.434879812419</v>
      </c>
      <c r="F84" s="27">
        <f t="shared" si="12"/>
        <v>36195.033393285572</v>
      </c>
      <c r="G84" s="27">
        <f t="shared" si="10"/>
        <v>113804.96660671443</v>
      </c>
    </row>
    <row r="85" spans="1:7" x14ac:dyDescent="0.2">
      <c r="A85" s="25">
        <v>76</v>
      </c>
      <c r="B85" s="26">
        <f t="shared" si="11"/>
        <v>46113</v>
      </c>
      <c r="C85" s="27">
        <f t="shared" si="8"/>
        <v>331.931152602917</v>
      </c>
      <c r="D85" s="27">
        <f t="shared" si="9"/>
        <v>538.00842437172287</v>
      </c>
      <c r="E85" s="27">
        <f t="shared" si="12"/>
        <v>29382.366032415335</v>
      </c>
      <c r="F85" s="27">
        <f t="shared" si="12"/>
        <v>36733.041817657293</v>
      </c>
      <c r="G85" s="27">
        <f t="shared" si="10"/>
        <v>113266.9581823427</v>
      </c>
    </row>
    <row r="86" spans="1:7" x14ac:dyDescent="0.2">
      <c r="A86" s="25">
        <v>77</v>
      </c>
      <c r="B86" s="26">
        <f t="shared" si="11"/>
        <v>46143</v>
      </c>
      <c r="C86" s="27">
        <f t="shared" si="8"/>
        <v>330.36196136516622</v>
      </c>
      <c r="D86" s="27">
        <f t="shared" si="9"/>
        <v>539.57761560947381</v>
      </c>
      <c r="E86" s="27">
        <f t="shared" si="12"/>
        <v>29712.7279937805</v>
      </c>
      <c r="F86" s="27">
        <f t="shared" si="12"/>
        <v>37272.619433266766</v>
      </c>
      <c r="G86" s="27">
        <f t="shared" si="10"/>
        <v>112727.38056673323</v>
      </c>
    </row>
    <row r="87" spans="1:7" x14ac:dyDescent="0.2">
      <c r="A87" s="25">
        <v>78</v>
      </c>
      <c r="B87" s="26">
        <f t="shared" si="11"/>
        <v>46174</v>
      </c>
      <c r="C87" s="27">
        <f t="shared" si="8"/>
        <v>328.78819331963854</v>
      </c>
      <c r="D87" s="27">
        <f t="shared" si="9"/>
        <v>541.15138365500138</v>
      </c>
      <c r="E87" s="27">
        <f t="shared" si="12"/>
        <v>30041.516187100136</v>
      </c>
      <c r="F87" s="27">
        <f t="shared" si="12"/>
        <v>37813.770816921766</v>
      </c>
      <c r="G87" s="27">
        <f t="shared" si="10"/>
        <v>112186.22918307823</v>
      </c>
    </row>
    <row r="88" spans="1:7" x14ac:dyDescent="0.2">
      <c r="A88" s="25">
        <v>79</v>
      </c>
      <c r="B88" s="26">
        <f t="shared" si="11"/>
        <v>46204</v>
      </c>
      <c r="C88" s="27">
        <f t="shared" si="8"/>
        <v>327.20983511731146</v>
      </c>
      <c r="D88" s="27">
        <f t="shared" si="9"/>
        <v>542.72974185732846</v>
      </c>
      <c r="E88" s="27">
        <f t="shared" si="12"/>
        <v>30368.726022217448</v>
      </c>
      <c r="F88" s="27">
        <f t="shared" si="12"/>
        <v>38356.500558779095</v>
      </c>
      <c r="G88" s="27">
        <f t="shared" si="10"/>
        <v>111643.49944122091</v>
      </c>
    </row>
    <row r="89" spans="1:7" x14ac:dyDescent="0.2">
      <c r="A89" s="25">
        <v>80</v>
      </c>
      <c r="B89" s="26">
        <f t="shared" si="11"/>
        <v>46235</v>
      </c>
      <c r="C89" s="27">
        <f t="shared" si="8"/>
        <v>325.62687337022754</v>
      </c>
      <c r="D89" s="27">
        <f t="shared" si="9"/>
        <v>544.31270360441226</v>
      </c>
      <c r="E89" s="27">
        <f t="shared" si="12"/>
        <v>30694.352895587675</v>
      </c>
      <c r="F89" s="27">
        <f t="shared" si="12"/>
        <v>38900.813262383504</v>
      </c>
      <c r="G89" s="27">
        <f t="shared" si="10"/>
        <v>111099.18673761649</v>
      </c>
    </row>
    <row r="90" spans="1:7" x14ac:dyDescent="0.2">
      <c r="A90" s="25">
        <v>81</v>
      </c>
      <c r="B90" s="26">
        <f t="shared" si="11"/>
        <v>46266</v>
      </c>
      <c r="C90" s="27">
        <f t="shared" si="8"/>
        <v>324.0392946513814</v>
      </c>
      <c r="D90" s="27">
        <f t="shared" si="9"/>
        <v>545.90028232325858</v>
      </c>
      <c r="E90" s="27">
        <f t="shared" si="12"/>
        <v>31018.392190239058</v>
      </c>
      <c r="F90" s="27">
        <f t="shared" si="12"/>
        <v>39446.713544706763</v>
      </c>
      <c r="G90" s="27">
        <f t="shared" si="10"/>
        <v>110553.28645529324</v>
      </c>
    </row>
    <row r="91" spans="1:7" x14ac:dyDescent="0.2">
      <c r="A91" s="25">
        <v>82</v>
      </c>
      <c r="B91" s="26">
        <f t="shared" si="11"/>
        <v>46296</v>
      </c>
      <c r="C91" s="27">
        <f t="shared" si="8"/>
        <v>322.44708549460523</v>
      </c>
      <c r="D91" s="27">
        <f t="shared" si="9"/>
        <v>547.4924914800348</v>
      </c>
      <c r="E91" s="27">
        <f t="shared" ref="E91:F106" si="13">E90+C91</f>
        <v>31340.839275733662</v>
      </c>
      <c r="F91" s="27">
        <f t="shared" si="13"/>
        <v>39994.206036186799</v>
      </c>
      <c r="G91" s="27">
        <f t="shared" si="10"/>
        <v>110005.79396381319</v>
      </c>
    </row>
    <row r="92" spans="1:7" x14ac:dyDescent="0.2">
      <c r="A92" s="25">
        <v>83</v>
      </c>
      <c r="B92" s="26">
        <f t="shared" si="11"/>
        <v>46327</v>
      </c>
      <c r="C92" s="27">
        <f t="shared" si="8"/>
        <v>320.85023239445513</v>
      </c>
      <c r="D92" s="27">
        <f t="shared" si="9"/>
        <v>549.08934458018484</v>
      </c>
      <c r="E92" s="27">
        <f t="shared" si="13"/>
        <v>31661.689508128118</v>
      </c>
      <c r="F92" s="27">
        <f t="shared" si="13"/>
        <v>40543.295380766984</v>
      </c>
      <c r="G92" s="27">
        <f t="shared" si="10"/>
        <v>109456.70461923302</v>
      </c>
    </row>
    <row r="93" spans="1:7" x14ac:dyDescent="0.2">
      <c r="A93" s="25">
        <v>84</v>
      </c>
      <c r="B93" s="26">
        <f t="shared" si="11"/>
        <v>46357</v>
      </c>
      <c r="C93" s="27">
        <f t="shared" si="8"/>
        <v>319.24872180609623</v>
      </c>
      <c r="D93" s="27">
        <f t="shared" si="9"/>
        <v>550.69085516854375</v>
      </c>
      <c r="E93" s="27">
        <f t="shared" si="13"/>
        <v>31980.938229934214</v>
      </c>
      <c r="F93" s="27">
        <f t="shared" si="13"/>
        <v>41093.986235935525</v>
      </c>
      <c r="G93" s="27">
        <f t="shared" si="10"/>
        <v>108906.01376406447</v>
      </c>
    </row>
    <row r="94" spans="1:7" x14ac:dyDescent="0.2">
      <c r="A94" s="25">
        <v>85</v>
      </c>
      <c r="B94" s="26">
        <f t="shared" si="11"/>
        <v>46388</v>
      </c>
      <c r="C94" s="27">
        <f t="shared" si="8"/>
        <v>317.64254014518798</v>
      </c>
      <c r="D94" s="27">
        <f t="shared" si="9"/>
        <v>552.29703682945183</v>
      </c>
      <c r="E94" s="27">
        <f t="shared" si="13"/>
        <v>32298.580770079403</v>
      </c>
      <c r="F94" s="27">
        <f t="shared" si="13"/>
        <v>41646.28327276498</v>
      </c>
      <c r="G94" s="27">
        <f t="shared" si="10"/>
        <v>108353.71672723502</v>
      </c>
    </row>
    <row r="95" spans="1:7" x14ac:dyDescent="0.2">
      <c r="A95" s="25">
        <v>86</v>
      </c>
      <c r="B95" s="26">
        <f t="shared" si="11"/>
        <v>46419</v>
      </c>
      <c r="C95" s="27">
        <f t="shared" si="8"/>
        <v>316.03167378776868</v>
      </c>
      <c r="D95" s="27">
        <f t="shared" si="9"/>
        <v>553.90790318687118</v>
      </c>
      <c r="E95" s="27">
        <f t="shared" si="13"/>
        <v>32614.612443867172</v>
      </c>
      <c r="F95" s="27">
        <f t="shared" si="13"/>
        <v>42200.191175951848</v>
      </c>
      <c r="G95" s="27">
        <f t="shared" si="10"/>
        <v>107799.80882404814</v>
      </c>
    </row>
    <row r="96" spans="1:7" x14ac:dyDescent="0.2">
      <c r="A96" s="25">
        <v>87</v>
      </c>
      <c r="B96" s="26">
        <f t="shared" si="11"/>
        <v>46447</v>
      </c>
      <c r="C96" s="27">
        <f t="shared" si="8"/>
        <v>314.41610907014035</v>
      </c>
      <c r="D96" s="27">
        <f t="shared" si="9"/>
        <v>555.52346790449963</v>
      </c>
      <c r="E96" s="27">
        <f t="shared" si="13"/>
        <v>32929.028552937314</v>
      </c>
      <c r="F96" s="27">
        <f t="shared" si="13"/>
        <v>42755.71464385635</v>
      </c>
      <c r="G96" s="27">
        <f t="shared" si="10"/>
        <v>107244.28535614365</v>
      </c>
    </row>
    <row r="97" spans="1:7" x14ac:dyDescent="0.2">
      <c r="A97" s="25">
        <v>88</v>
      </c>
      <c r="B97" s="26">
        <f t="shared" si="11"/>
        <v>46478</v>
      </c>
      <c r="C97" s="27">
        <f t="shared" si="8"/>
        <v>312.79583228875219</v>
      </c>
      <c r="D97" s="27">
        <f t="shared" si="9"/>
        <v>557.14374468588767</v>
      </c>
      <c r="E97" s="27">
        <f t="shared" si="13"/>
        <v>33241.824385226064</v>
      </c>
      <c r="F97" s="27">
        <f t="shared" si="13"/>
        <v>43312.858388542241</v>
      </c>
      <c r="G97" s="27">
        <f t="shared" si="10"/>
        <v>106687.14161145776</v>
      </c>
    </row>
    <row r="98" spans="1:7" x14ac:dyDescent="0.2">
      <c r="A98" s="25">
        <v>89</v>
      </c>
      <c r="B98" s="26">
        <f t="shared" si="11"/>
        <v>46508</v>
      </c>
      <c r="C98" s="27">
        <f t="shared" si="8"/>
        <v>311.17082970008505</v>
      </c>
      <c r="D98" s="27">
        <f t="shared" si="9"/>
        <v>558.76874727455481</v>
      </c>
      <c r="E98" s="27">
        <f t="shared" si="13"/>
        <v>33552.995214926152</v>
      </c>
      <c r="F98" s="27">
        <f t="shared" si="13"/>
        <v>43871.627135816794</v>
      </c>
      <c r="G98" s="27">
        <f t="shared" si="10"/>
        <v>106128.37286418321</v>
      </c>
    </row>
    <row r="99" spans="1:7" x14ac:dyDescent="0.2">
      <c r="A99" s="25">
        <v>90</v>
      </c>
      <c r="B99" s="26">
        <f t="shared" si="11"/>
        <v>46539</v>
      </c>
      <c r="C99" s="27">
        <f t="shared" si="8"/>
        <v>309.54108752053423</v>
      </c>
      <c r="D99" s="27">
        <f t="shared" si="9"/>
        <v>560.39848945410563</v>
      </c>
      <c r="E99" s="27">
        <f t="shared" si="13"/>
        <v>33862.536302446686</v>
      </c>
      <c r="F99" s="27">
        <f t="shared" si="13"/>
        <v>44432.0256252709</v>
      </c>
      <c r="G99" s="27">
        <f t="shared" si="10"/>
        <v>105567.97437472909</v>
      </c>
    </row>
    <row r="100" spans="1:7" x14ac:dyDescent="0.2">
      <c r="A100" s="25">
        <v>91</v>
      </c>
      <c r="B100" s="26">
        <f t="shared" si="11"/>
        <v>46569</v>
      </c>
      <c r="C100" s="27">
        <f t="shared" si="8"/>
        <v>307.90659192629317</v>
      </c>
      <c r="D100" s="27">
        <f t="shared" si="9"/>
        <v>562.03298504834675</v>
      </c>
      <c r="E100" s="27">
        <f t="shared" si="13"/>
        <v>34170.44289437298</v>
      </c>
      <c r="F100" s="27">
        <f t="shared" si="13"/>
        <v>44994.058610319247</v>
      </c>
      <c r="G100" s="27">
        <f t="shared" si="10"/>
        <v>105005.94138968075</v>
      </c>
    </row>
    <row r="101" spans="1:7" x14ac:dyDescent="0.2">
      <c r="A101" s="25">
        <v>92</v>
      </c>
      <c r="B101" s="26">
        <f t="shared" si="11"/>
        <v>46600</v>
      </c>
      <c r="C101" s="27">
        <f t="shared" si="8"/>
        <v>306.26732905323553</v>
      </c>
      <c r="D101" s="27">
        <f t="shared" si="9"/>
        <v>563.67224792140451</v>
      </c>
      <c r="E101" s="27">
        <f t="shared" si="13"/>
        <v>34476.710223426213</v>
      </c>
      <c r="F101" s="27">
        <f t="shared" si="13"/>
        <v>45557.730858240655</v>
      </c>
      <c r="G101" s="27">
        <f t="shared" si="10"/>
        <v>104442.26914175935</v>
      </c>
    </row>
    <row r="102" spans="1:7" x14ac:dyDescent="0.2">
      <c r="A102" s="25">
        <v>93</v>
      </c>
      <c r="B102" s="26">
        <f t="shared" si="11"/>
        <v>46631</v>
      </c>
      <c r="C102" s="27">
        <f t="shared" si="8"/>
        <v>304.62328499679802</v>
      </c>
      <c r="D102" s="27">
        <f t="shared" si="9"/>
        <v>565.31629197784184</v>
      </c>
      <c r="E102" s="27">
        <f t="shared" si="13"/>
        <v>34781.333508423013</v>
      </c>
      <c r="F102" s="27">
        <f t="shared" si="13"/>
        <v>46123.047150218496</v>
      </c>
      <c r="G102" s="27">
        <f t="shared" si="10"/>
        <v>103876.9528497815</v>
      </c>
    </row>
    <row r="103" spans="1:7" x14ac:dyDescent="0.2">
      <c r="A103" s="25">
        <v>94</v>
      </c>
      <c r="B103" s="26">
        <f t="shared" si="11"/>
        <v>46661</v>
      </c>
      <c r="C103" s="27">
        <f t="shared" si="8"/>
        <v>302.97444581186267</v>
      </c>
      <c r="D103" s="27">
        <f t="shared" si="9"/>
        <v>566.96513116277731</v>
      </c>
      <c r="E103" s="27">
        <f t="shared" si="13"/>
        <v>35084.307954234879</v>
      </c>
      <c r="F103" s="27">
        <f t="shared" si="13"/>
        <v>46690.01228138127</v>
      </c>
      <c r="G103" s="27">
        <f t="shared" si="10"/>
        <v>103309.98771861874</v>
      </c>
    </row>
    <row r="104" spans="1:7" x14ac:dyDescent="0.2">
      <c r="A104" s="25">
        <v>95</v>
      </c>
      <c r="B104" s="26">
        <f t="shared" si="11"/>
        <v>46692</v>
      </c>
      <c r="C104" s="27">
        <f t="shared" si="8"/>
        <v>301.32079751263785</v>
      </c>
      <c r="D104" s="27">
        <f t="shared" si="9"/>
        <v>568.61877946200207</v>
      </c>
      <c r="E104" s="27">
        <f t="shared" si="13"/>
        <v>35385.628751747514</v>
      </c>
      <c r="F104" s="27">
        <f t="shared" si="13"/>
        <v>47258.631060843276</v>
      </c>
      <c r="G104" s="27">
        <f t="shared" si="10"/>
        <v>102741.36893915673</v>
      </c>
    </row>
    <row r="105" spans="1:7" x14ac:dyDescent="0.2">
      <c r="A105" s="25">
        <v>96</v>
      </c>
      <c r="B105" s="26">
        <f t="shared" si="11"/>
        <v>46722</v>
      </c>
      <c r="C105" s="27">
        <f t="shared" si="8"/>
        <v>299.66232607254034</v>
      </c>
      <c r="D105" s="27">
        <f t="shared" si="9"/>
        <v>570.27725090209958</v>
      </c>
      <c r="E105" s="27">
        <f t="shared" si="13"/>
        <v>35685.291077820053</v>
      </c>
      <c r="F105" s="27">
        <f t="shared" si="13"/>
        <v>47828.908311745377</v>
      </c>
      <c r="G105" s="27">
        <f t="shared" si="10"/>
        <v>102171.09168825462</v>
      </c>
    </row>
    <row r="106" spans="1:7" x14ac:dyDescent="0.2">
      <c r="A106" s="25">
        <v>97</v>
      </c>
      <c r="B106" s="26">
        <f t="shared" si="11"/>
        <v>46753</v>
      </c>
      <c r="C106" s="27">
        <f t="shared" si="8"/>
        <v>297.99901742407599</v>
      </c>
      <c r="D106" s="27">
        <f t="shared" si="9"/>
        <v>571.94055955056399</v>
      </c>
      <c r="E106" s="27">
        <f t="shared" si="13"/>
        <v>35983.290095244127</v>
      </c>
      <c r="F106" s="27">
        <f t="shared" si="13"/>
        <v>48400.848871295944</v>
      </c>
      <c r="G106" s="27">
        <f t="shared" si="10"/>
        <v>101599.15112870405</v>
      </c>
    </row>
    <row r="107" spans="1:7" x14ac:dyDescent="0.2">
      <c r="A107" s="25">
        <v>98</v>
      </c>
      <c r="B107" s="26">
        <f t="shared" si="11"/>
        <v>46784</v>
      </c>
      <c r="C107" s="27">
        <f t="shared" si="8"/>
        <v>296.33085745872017</v>
      </c>
      <c r="D107" s="27">
        <f t="shared" si="9"/>
        <v>573.6087195159198</v>
      </c>
      <c r="E107" s="27">
        <f t="shared" ref="E107:F122" si="14">E106+C107</f>
        <v>36279.620952702848</v>
      </c>
      <c r="F107" s="27">
        <f t="shared" si="14"/>
        <v>48974.457590811864</v>
      </c>
      <c r="G107" s="27">
        <f t="shared" si="10"/>
        <v>101025.54240918814</v>
      </c>
    </row>
    <row r="108" spans="1:7" x14ac:dyDescent="0.2">
      <c r="A108" s="25">
        <v>99</v>
      </c>
      <c r="B108" s="26">
        <f t="shared" si="11"/>
        <v>46813</v>
      </c>
      <c r="C108" s="27">
        <f t="shared" si="8"/>
        <v>294.6578320267987</v>
      </c>
      <c r="D108" s="27">
        <f t="shared" si="9"/>
        <v>575.28174494784128</v>
      </c>
      <c r="E108" s="27">
        <f t="shared" si="14"/>
        <v>36574.278784729649</v>
      </c>
      <c r="F108" s="27">
        <f t="shared" si="14"/>
        <v>49549.739335759703</v>
      </c>
      <c r="G108" s="27">
        <f t="shared" si="10"/>
        <v>100450.2606642403</v>
      </c>
    </row>
    <row r="109" spans="1:7" x14ac:dyDescent="0.2">
      <c r="A109" s="25">
        <v>100</v>
      </c>
      <c r="B109" s="26">
        <f t="shared" si="11"/>
        <v>46844</v>
      </c>
      <c r="C109" s="27">
        <f t="shared" si="8"/>
        <v>292.97992693736751</v>
      </c>
      <c r="D109" s="27">
        <f t="shared" si="9"/>
        <v>576.95965003727247</v>
      </c>
      <c r="E109" s="27">
        <f t="shared" si="14"/>
        <v>36867.258711667018</v>
      </c>
      <c r="F109" s="27">
        <f t="shared" si="14"/>
        <v>50126.698985796975</v>
      </c>
      <c r="G109" s="27">
        <f t="shared" si="10"/>
        <v>99873.301014203025</v>
      </c>
    </row>
    <row r="110" spans="1:7" x14ac:dyDescent="0.2">
      <c r="A110" s="25">
        <v>101</v>
      </c>
      <c r="B110" s="26">
        <f t="shared" si="11"/>
        <v>46874</v>
      </c>
      <c r="C110" s="27">
        <f t="shared" si="8"/>
        <v>291.29712795809212</v>
      </c>
      <c r="D110" s="27">
        <f t="shared" si="9"/>
        <v>578.64244901654786</v>
      </c>
      <c r="E110" s="27">
        <f t="shared" si="14"/>
        <v>37158.555839625107</v>
      </c>
      <c r="F110" s="27">
        <f t="shared" si="14"/>
        <v>50705.341434813519</v>
      </c>
      <c r="G110" s="27">
        <f t="shared" si="10"/>
        <v>99294.658565186488</v>
      </c>
    </row>
    <row r="111" spans="1:7" x14ac:dyDescent="0.2">
      <c r="A111" s="25">
        <v>102</v>
      </c>
      <c r="B111" s="26">
        <f t="shared" si="11"/>
        <v>46905</v>
      </c>
      <c r="C111" s="27">
        <f t="shared" si="8"/>
        <v>289.60942081512718</v>
      </c>
      <c r="D111" s="27">
        <f t="shared" si="9"/>
        <v>580.33015615951274</v>
      </c>
      <c r="E111" s="27">
        <f t="shared" si="14"/>
        <v>37448.165260440233</v>
      </c>
      <c r="F111" s="27">
        <f t="shared" si="14"/>
        <v>51285.671590973034</v>
      </c>
      <c r="G111" s="27">
        <f t="shared" si="10"/>
        <v>98714.328409026959</v>
      </c>
    </row>
    <row r="112" spans="1:7" x14ac:dyDescent="0.2">
      <c r="A112" s="25">
        <v>103</v>
      </c>
      <c r="B112" s="26">
        <f t="shared" si="11"/>
        <v>46935</v>
      </c>
      <c r="C112" s="27">
        <f t="shared" si="8"/>
        <v>287.91679119299528</v>
      </c>
      <c r="D112" s="27">
        <f t="shared" si="9"/>
        <v>582.02278578164464</v>
      </c>
      <c r="E112" s="27">
        <f t="shared" si="14"/>
        <v>37736.082051633231</v>
      </c>
      <c r="F112" s="27">
        <f t="shared" si="14"/>
        <v>51867.694376754676</v>
      </c>
      <c r="G112" s="27">
        <f t="shared" si="10"/>
        <v>98132.305623245324</v>
      </c>
    </row>
    <row r="113" spans="1:7" x14ac:dyDescent="0.2">
      <c r="A113" s="25">
        <v>104</v>
      </c>
      <c r="B113" s="26">
        <f t="shared" si="11"/>
        <v>46966</v>
      </c>
      <c r="C113" s="27">
        <f t="shared" si="8"/>
        <v>286.21922473446551</v>
      </c>
      <c r="D113" s="27">
        <f t="shared" si="9"/>
        <v>583.72035224017441</v>
      </c>
      <c r="E113" s="27">
        <f t="shared" si="14"/>
        <v>38022.301276367696</v>
      </c>
      <c r="F113" s="27">
        <f t="shared" si="14"/>
        <v>52451.414728994852</v>
      </c>
      <c r="G113" s="27">
        <f t="shared" si="10"/>
        <v>97548.58527100514</v>
      </c>
    </row>
    <row r="114" spans="1:7" x14ac:dyDescent="0.2">
      <c r="A114" s="25">
        <v>105</v>
      </c>
      <c r="B114" s="26">
        <f t="shared" si="11"/>
        <v>46997</v>
      </c>
      <c r="C114" s="27">
        <f t="shared" si="8"/>
        <v>284.51670704043158</v>
      </c>
      <c r="D114" s="27">
        <f t="shared" si="9"/>
        <v>585.42286993420828</v>
      </c>
      <c r="E114" s="27">
        <f t="shared" si="14"/>
        <v>38306.817983408131</v>
      </c>
      <c r="F114" s="27">
        <f t="shared" si="14"/>
        <v>53036.837598929058</v>
      </c>
      <c r="G114" s="27">
        <f t="shared" si="10"/>
        <v>96963.162401070935</v>
      </c>
    </row>
    <row r="115" spans="1:7" x14ac:dyDescent="0.2">
      <c r="A115" s="25">
        <v>106</v>
      </c>
      <c r="B115" s="26">
        <f t="shared" si="11"/>
        <v>47027</v>
      </c>
      <c r="C115" s="27">
        <f t="shared" si="8"/>
        <v>282.80922366979019</v>
      </c>
      <c r="D115" s="27">
        <f t="shared" si="9"/>
        <v>587.13035330484979</v>
      </c>
      <c r="E115" s="27">
        <f t="shared" si="14"/>
        <v>38589.627207077923</v>
      </c>
      <c r="F115" s="27">
        <f t="shared" si="14"/>
        <v>53623.967952233907</v>
      </c>
      <c r="G115" s="27">
        <f t="shared" si="10"/>
        <v>96376.032047766086</v>
      </c>
    </row>
    <row r="116" spans="1:7" x14ac:dyDescent="0.2">
      <c r="A116" s="25">
        <v>107</v>
      </c>
      <c r="B116" s="26">
        <f t="shared" si="11"/>
        <v>47058</v>
      </c>
      <c r="C116" s="27">
        <f t="shared" si="8"/>
        <v>281.09676013931767</v>
      </c>
      <c r="D116" s="27">
        <f t="shared" si="9"/>
        <v>588.8428168353222</v>
      </c>
      <c r="E116" s="27">
        <f t="shared" si="14"/>
        <v>38870.723967217244</v>
      </c>
      <c r="F116" s="27">
        <f t="shared" si="14"/>
        <v>54212.810769069227</v>
      </c>
      <c r="G116" s="27">
        <f t="shared" si="10"/>
        <v>95787.189230930773</v>
      </c>
    </row>
    <row r="117" spans="1:7" x14ac:dyDescent="0.2">
      <c r="A117" s="25">
        <v>108</v>
      </c>
      <c r="B117" s="26">
        <f t="shared" si="11"/>
        <v>47088</v>
      </c>
      <c r="C117" s="27">
        <f t="shared" si="8"/>
        <v>279.37930192354804</v>
      </c>
      <c r="D117" s="27">
        <f t="shared" si="9"/>
        <v>590.56027505109193</v>
      </c>
      <c r="E117" s="27">
        <f t="shared" si="14"/>
        <v>39150.103269140789</v>
      </c>
      <c r="F117" s="27">
        <f t="shared" si="14"/>
        <v>54803.371044120322</v>
      </c>
      <c r="G117" s="27">
        <f t="shared" si="10"/>
        <v>95196.628955879685</v>
      </c>
    </row>
    <row r="118" spans="1:7" x14ac:dyDescent="0.2">
      <c r="A118" s="25">
        <v>109</v>
      </c>
      <c r="B118" s="26">
        <f t="shared" si="11"/>
        <v>47119</v>
      </c>
      <c r="C118" s="27">
        <f t="shared" si="8"/>
        <v>277.65683445464896</v>
      </c>
      <c r="D118" s="27">
        <f t="shared" si="9"/>
        <v>592.28274251999096</v>
      </c>
      <c r="E118" s="27">
        <f t="shared" si="14"/>
        <v>39427.760103595436</v>
      </c>
      <c r="F118" s="27">
        <f t="shared" si="14"/>
        <v>55395.653786640316</v>
      </c>
      <c r="G118" s="27">
        <f t="shared" si="10"/>
        <v>94604.346213359677</v>
      </c>
    </row>
    <row r="119" spans="1:7" x14ac:dyDescent="0.2">
      <c r="A119" s="25">
        <v>110</v>
      </c>
      <c r="B119" s="26">
        <f t="shared" si="11"/>
        <v>47150</v>
      </c>
      <c r="C119" s="27">
        <f t="shared" si="8"/>
        <v>275.92934312229903</v>
      </c>
      <c r="D119" s="27">
        <f t="shared" si="9"/>
        <v>594.01023385234089</v>
      </c>
      <c r="E119" s="27">
        <f t="shared" si="14"/>
        <v>39703.689446717734</v>
      </c>
      <c r="F119" s="27">
        <f t="shared" si="14"/>
        <v>55989.664020492659</v>
      </c>
      <c r="G119" s="27">
        <f t="shared" si="10"/>
        <v>94010.335979507334</v>
      </c>
    </row>
    <row r="120" spans="1:7" x14ac:dyDescent="0.2">
      <c r="A120" s="25">
        <v>111</v>
      </c>
      <c r="B120" s="26">
        <f t="shared" si="11"/>
        <v>47178</v>
      </c>
      <c r="C120" s="27">
        <f t="shared" si="8"/>
        <v>274.19681327356301</v>
      </c>
      <c r="D120" s="27">
        <f t="shared" si="9"/>
        <v>595.7427637010768</v>
      </c>
      <c r="E120" s="27">
        <f t="shared" si="14"/>
        <v>39977.886259991297</v>
      </c>
      <c r="F120" s="27">
        <f t="shared" si="14"/>
        <v>56585.406784193736</v>
      </c>
      <c r="G120" s="27">
        <f t="shared" si="10"/>
        <v>93414.593215806264</v>
      </c>
    </row>
    <row r="121" spans="1:7" x14ac:dyDescent="0.2">
      <c r="A121" s="25">
        <v>112</v>
      </c>
      <c r="B121" s="26">
        <f t="shared" si="11"/>
        <v>47209</v>
      </c>
      <c r="C121" s="27">
        <f t="shared" si="8"/>
        <v>272.45923021276826</v>
      </c>
      <c r="D121" s="27">
        <f t="shared" si="9"/>
        <v>597.48034676187171</v>
      </c>
      <c r="E121" s="27">
        <f t="shared" si="14"/>
        <v>40250.345490204068</v>
      </c>
      <c r="F121" s="27">
        <f t="shared" si="14"/>
        <v>57182.887130955605</v>
      </c>
      <c r="G121" s="27">
        <f t="shared" si="10"/>
        <v>92817.112869044387</v>
      </c>
    </row>
    <row r="122" spans="1:7" x14ac:dyDescent="0.2">
      <c r="A122" s="25">
        <v>113</v>
      </c>
      <c r="B122" s="26">
        <f t="shared" si="11"/>
        <v>47239</v>
      </c>
      <c r="C122" s="27">
        <f t="shared" si="8"/>
        <v>270.71657920137943</v>
      </c>
      <c r="D122" s="27">
        <f t="shared" si="9"/>
        <v>599.22299777326054</v>
      </c>
      <c r="E122" s="27">
        <f t="shared" si="14"/>
        <v>40521.062069405445</v>
      </c>
      <c r="F122" s="27">
        <f t="shared" si="14"/>
        <v>57782.110128728869</v>
      </c>
      <c r="G122" s="27">
        <f t="shared" si="10"/>
        <v>92217.889871271123</v>
      </c>
    </row>
    <row r="123" spans="1:7" x14ac:dyDescent="0.2">
      <c r="A123" s="25">
        <v>114</v>
      </c>
      <c r="B123" s="26">
        <f t="shared" si="11"/>
        <v>47270</v>
      </c>
      <c r="C123" s="27">
        <f t="shared" si="8"/>
        <v>268.96884545787407</v>
      </c>
      <c r="D123" s="27">
        <f t="shared" si="9"/>
        <v>600.9707315167658</v>
      </c>
      <c r="E123" s="27">
        <f t="shared" ref="E123:F138" si="15">E122+C123</f>
        <v>40790.030914863317</v>
      </c>
      <c r="F123" s="27">
        <f t="shared" si="15"/>
        <v>58383.080860245638</v>
      </c>
      <c r="G123" s="27">
        <f t="shared" si="10"/>
        <v>91616.919139754362</v>
      </c>
    </row>
    <row r="124" spans="1:7" x14ac:dyDescent="0.2">
      <c r="A124" s="25">
        <v>115</v>
      </c>
      <c r="B124" s="26">
        <f t="shared" si="11"/>
        <v>47300</v>
      </c>
      <c r="C124" s="27">
        <f t="shared" si="8"/>
        <v>267.21601415761683</v>
      </c>
      <c r="D124" s="27">
        <f t="shared" si="9"/>
        <v>602.72356281702309</v>
      </c>
      <c r="E124" s="27">
        <f t="shared" si="15"/>
        <v>41057.246929020934</v>
      </c>
      <c r="F124" s="27">
        <f t="shared" si="15"/>
        <v>58985.804423062662</v>
      </c>
      <c r="G124" s="27">
        <f t="shared" si="10"/>
        <v>91014.195576937345</v>
      </c>
    </row>
    <row r="125" spans="1:7" x14ac:dyDescent="0.2">
      <c r="A125" s="25">
        <v>116</v>
      </c>
      <c r="B125" s="26">
        <f t="shared" si="11"/>
        <v>47331</v>
      </c>
      <c r="C125" s="27">
        <f t="shared" si="8"/>
        <v>265.4580704327339</v>
      </c>
      <c r="D125" s="27">
        <f t="shared" si="9"/>
        <v>604.48150654190601</v>
      </c>
      <c r="E125" s="27">
        <f t="shared" si="15"/>
        <v>41322.704999453665</v>
      </c>
      <c r="F125" s="27">
        <f t="shared" si="15"/>
        <v>59590.285929604564</v>
      </c>
      <c r="G125" s="27">
        <f t="shared" si="10"/>
        <v>90409.714070395436</v>
      </c>
    </row>
    <row r="126" spans="1:7" x14ac:dyDescent="0.2">
      <c r="A126" s="25">
        <v>117</v>
      </c>
      <c r="B126" s="26">
        <f t="shared" si="11"/>
        <v>47362</v>
      </c>
      <c r="C126" s="27">
        <f t="shared" si="8"/>
        <v>263.69499937198668</v>
      </c>
      <c r="D126" s="27">
        <f t="shared" si="9"/>
        <v>606.24457760265329</v>
      </c>
      <c r="E126" s="27">
        <f t="shared" si="15"/>
        <v>41586.399998825655</v>
      </c>
      <c r="F126" s="27">
        <f t="shared" si="15"/>
        <v>60196.530507207215</v>
      </c>
      <c r="G126" s="27">
        <f t="shared" si="10"/>
        <v>89803.469492792792</v>
      </c>
    </row>
    <row r="127" spans="1:7" x14ac:dyDescent="0.2">
      <c r="A127" s="25">
        <v>118</v>
      </c>
      <c r="B127" s="26">
        <f t="shared" si="11"/>
        <v>47392</v>
      </c>
      <c r="C127" s="27">
        <f t="shared" si="8"/>
        <v>261.92678602064558</v>
      </c>
      <c r="D127" s="27">
        <f t="shared" si="9"/>
        <v>608.01279095399434</v>
      </c>
      <c r="E127" s="27">
        <f t="shared" si="15"/>
        <v>41848.3267848463</v>
      </c>
      <c r="F127" s="27">
        <f t="shared" si="15"/>
        <v>60804.54329816121</v>
      </c>
      <c r="G127" s="27">
        <f t="shared" si="10"/>
        <v>89195.45670183879</v>
      </c>
    </row>
    <row r="128" spans="1:7" x14ac:dyDescent="0.2">
      <c r="A128" s="25">
        <v>119</v>
      </c>
      <c r="B128" s="26">
        <f t="shared" si="11"/>
        <v>47423</v>
      </c>
      <c r="C128" s="27">
        <f t="shared" si="8"/>
        <v>260.15341538036307</v>
      </c>
      <c r="D128" s="27">
        <f t="shared" si="9"/>
        <v>609.7861615942769</v>
      </c>
      <c r="E128" s="27">
        <f t="shared" si="15"/>
        <v>42108.480200226666</v>
      </c>
      <c r="F128" s="27">
        <f t="shared" si="15"/>
        <v>61414.329459755485</v>
      </c>
      <c r="G128" s="27">
        <f t="shared" si="10"/>
        <v>88585.670540244522</v>
      </c>
    </row>
    <row r="129" spans="1:7" x14ac:dyDescent="0.2">
      <c r="A129" s="25">
        <v>120</v>
      </c>
      <c r="B129" s="26">
        <f t="shared" si="11"/>
        <v>47453</v>
      </c>
      <c r="C129" s="27">
        <f t="shared" si="8"/>
        <v>258.37487240904642</v>
      </c>
      <c r="D129" s="27">
        <f t="shared" si="9"/>
        <v>611.5647045655935</v>
      </c>
      <c r="E129" s="27">
        <f t="shared" si="15"/>
        <v>42366.855072635713</v>
      </c>
      <c r="F129" s="27">
        <f t="shared" si="15"/>
        <v>62025.894164321078</v>
      </c>
      <c r="G129" s="27">
        <f t="shared" si="10"/>
        <v>87974.105835678929</v>
      </c>
    </row>
    <row r="130" spans="1:7" x14ac:dyDescent="0.2">
      <c r="A130" s="25">
        <v>121</v>
      </c>
      <c r="B130" s="26">
        <f t="shared" si="11"/>
        <v>47484</v>
      </c>
      <c r="C130" s="27">
        <f t="shared" si="8"/>
        <v>256.59114202073016</v>
      </c>
      <c r="D130" s="27">
        <f t="shared" si="9"/>
        <v>613.34843495390976</v>
      </c>
      <c r="E130" s="27">
        <f t="shared" si="15"/>
        <v>42623.44621465644</v>
      </c>
      <c r="F130" s="27">
        <f t="shared" si="15"/>
        <v>62639.242599274985</v>
      </c>
      <c r="G130" s="27">
        <f t="shared" si="10"/>
        <v>87360.757400725008</v>
      </c>
    </row>
    <row r="131" spans="1:7" x14ac:dyDescent="0.2">
      <c r="A131" s="25">
        <v>122</v>
      </c>
      <c r="B131" s="26">
        <f t="shared" si="11"/>
        <v>47515</v>
      </c>
      <c r="C131" s="27">
        <f t="shared" si="8"/>
        <v>254.80220908544791</v>
      </c>
      <c r="D131" s="27">
        <f t="shared" si="9"/>
        <v>615.13736788919209</v>
      </c>
      <c r="E131" s="27">
        <f t="shared" si="15"/>
        <v>42878.24842374189</v>
      </c>
      <c r="F131" s="27">
        <f t="shared" si="15"/>
        <v>63254.379967164175</v>
      </c>
      <c r="G131" s="27">
        <f t="shared" si="10"/>
        <v>86745.620032835825</v>
      </c>
    </row>
    <row r="132" spans="1:7" x14ac:dyDescent="0.2">
      <c r="A132" s="25">
        <v>123</v>
      </c>
      <c r="B132" s="26">
        <f t="shared" si="11"/>
        <v>47543</v>
      </c>
      <c r="C132" s="27">
        <f t="shared" si="8"/>
        <v>253.00805842910441</v>
      </c>
      <c r="D132" s="27">
        <f t="shared" si="9"/>
        <v>616.9315185455356</v>
      </c>
      <c r="E132" s="27">
        <f t="shared" si="15"/>
        <v>43131.256482170997</v>
      </c>
      <c r="F132" s="27">
        <f t="shared" si="15"/>
        <v>63871.31148570971</v>
      </c>
      <c r="G132" s="27">
        <f t="shared" si="10"/>
        <v>86128.68851429029</v>
      </c>
    </row>
    <row r="133" spans="1:7" x14ac:dyDescent="0.2">
      <c r="A133" s="25">
        <v>124</v>
      </c>
      <c r="B133" s="26">
        <f t="shared" si="11"/>
        <v>47574</v>
      </c>
      <c r="C133" s="27">
        <f t="shared" si="8"/>
        <v>251.20867483334661</v>
      </c>
      <c r="D133" s="27">
        <f t="shared" si="9"/>
        <v>618.73090214129343</v>
      </c>
      <c r="E133" s="27">
        <f t="shared" si="15"/>
        <v>43382.465157004342</v>
      </c>
      <c r="F133" s="27">
        <f t="shared" si="15"/>
        <v>64490.042387851005</v>
      </c>
      <c r="G133" s="27">
        <f t="shared" si="10"/>
        <v>85509.957612148995</v>
      </c>
    </row>
    <row r="134" spans="1:7" x14ac:dyDescent="0.2">
      <c r="A134" s="25">
        <v>125</v>
      </c>
      <c r="B134" s="26">
        <f t="shared" si="11"/>
        <v>47604</v>
      </c>
      <c r="C134" s="27">
        <f t="shared" si="8"/>
        <v>249.40404303543448</v>
      </c>
      <c r="D134" s="27">
        <f t="shared" si="9"/>
        <v>620.53553393920549</v>
      </c>
      <c r="E134" s="27">
        <f t="shared" si="15"/>
        <v>43631.869200039779</v>
      </c>
      <c r="F134" s="27">
        <f t="shared" si="15"/>
        <v>65110.577921790209</v>
      </c>
      <c r="G134" s="27">
        <f t="shared" si="10"/>
        <v>84889.422078209784</v>
      </c>
    </row>
    <row r="135" spans="1:7" x14ac:dyDescent="0.2">
      <c r="A135" s="25">
        <v>126</v>
      </c>
      <c r="B135" s="26">
        <f t="shared" si="11"/>
        <v>47635</v>
      </c>
      <c r="C135" s="27">
        <f t="shared" si="8"/>
        <v>247.59414772811184</v>
      </c>
      <c r="D135" s="27">
        <f t="shared" si="9"/>
        <v>622.34542924652817</v>
      </c>
      <c r="E135" s="27">
        <f t="shared" si="15"/>
        <v>43879.463347767887</v>
      </c>
      <c r="F135" s="27">
        <f t="shared" si="15"/>
        <v>65732.923351036734</v>
      </c>
      <c r="G135" s="27">
        <f t="shared" si="10"/>
        <v>84267.076648963266</v>
      </c>
    </row>
    <row r="136" spans="1:7" x14ac:dyDescent="0.2">
      <c r="A136" s="25">
        <v>127</v>
      </c>
      <c r="B136" s="26">
        <f t="shared" si="11"/>
        <v>47665</v>
      </c>
      <c r="C136" s="27">
        <f t="shared" si="8"/>
        <v>245.77897355947613</v>
      </c>
      <c r="D136" s="27">
        <f t="shared" si="9"/>
        <v>624.16060341516391</v>
      </c>
      <c r="E136" s="27">
        <f t="shared" si="15"/>
        <v>44125.242321327365</v>
      </c>
      <c r="F136" s="27">
        <f t="shared" si="15"/>
        <v>66357.083954451897</v>
      </c>
      <c r="G136" s="27">
        <f t="shared" si="10"/>
        <v>83642.916045548103</v>
      </c>
    </row>
    <row r="137" spans="1:7" x14ac:dyDescent="0.2">
      <c r="A137" s="25">
        <v>128</v>
      </c>
      <c r="B137" s="26">
        <f t="shared" si="11"/>
        <v>47696</v>
      </c>
      <c r="C137" s="27">
        <f t="shared" si="8"/>
        <v>243.95850513284856</v>
      </c>
      <c r="D137" s="27">
        <f t="shared" si="9"/>
        <v>625.98107184179139</v>
      </c>
      <c r="E137" s="27">
        <f t="shared" si="15"/>
        <v>44369.200826460212</v>
      </c>
      <c r="F137" s="27">
        <f t="shared" si="15"/>
        <v>66983.065026293683</v>
      </c>
      <c r="G137" s="27">
        <f t="shared" si="10"/>
        <v>83016.934973706317</v>
      </c>
    </row>
    <row r="138" spans="1:7" x14ac:dyDescent="0.2">
      <c r="A138" s="25">
        <v>129</v>
      </c>
      <c r="B138" s="26">
        <f t="shared" si="11"/>
        <v>47727</v>
      </c>
      <c r="C138" s="27">
        <f t="shared" ref="C138:C201" si="16">ABS(IPMT(Taux_Annuel/12,$A138,Durée,Montant))</f>
        <v>242.13272700664331</v>
      </c>
      <c r="D138" s="27">
        <f t="shared" ref="D138:D201" si="17">ABS(PPMT(Taux_Annuel/12,$A138,Durée,Montant))</f>
        <v>627.80684996799653</v>
      </c>
      <c r="E138" s="27">
        <f t="shared" si="15"/>
        <v>44611.333553466859</v>
      </c>
      <c r="F138" s="27">
        <f t="shared" si="15"/>
        <v>67610.871876261677</v>
      </c>
      <c r="G138" s="27">
        <f t="shared" ref="G138:G201" si="18">Montant-F138</f>
        <v>82389.128123738323</v>
      </c>
    </row>
    <row r="139" spans="1:7" x14ac:dyDescent="0.2">
      <c r="A139" s="25">
        <v>130</v>
      </c>
      <c r="B139" s="26">
        <f t="shared" ref="B139:B202" si="19">DATE(YEAR(B138)-1900,MONTH(B138)+1,1)</f>
        <v>47757</v>
      </c>
      <c r="C139" s="27">
        <f t="shared" si="16"/>
        <v>240.3016236942367</v>
      </c>
      <c r="D139" s="27">
        <f t="shared" si="17"/>
        <v>629.63795328040328</v>
      </c>
      <c r="E139" s="27">
        <f t="shared" ref="E139:F154" si="20">E138+C139</f>
        <v>44851.635177161093</v>
      </c>
      <c r="F139" s="27">
        <f t="shared" si="20"/>
        <v>68240.509829542076</v>
      </c>
      <c r="G139" s="27">
        <f t="shared" si="18"/>
        <v>81759.490170457924</v>
      </c>
    </row>
    <row r="140" spans="1:7" x14ac:dyDescent="0.2">
      <c r="A140" s="25">
        <v>131</v>
      </c>
      <c r="B140" s="26">
        <f t="shared" si="19"/>
        <v>47788</v>
      </c>
      <c r="C140" s="27">
        <f t="shared" si="16"/>
        <v>238.4651796638355</v>
      </c>
      <c r="D140" s="27">
        <f t="shared" si="17"/>
        <v>631.47439731080442</v>
      </c>
      <c r="E140" s="27">
        <f t="shared" si="20"/>
        <v>45090.100356824929</v>
      </c>
      <c r="F140" s="27">
        <f t="shared" si="20"/>
        <v>68871.984226852874</v>
      </c>
      <c r="G140" s="27">
        <f t="shared" si="18"/>
        <v>81128.015773147126</v>
      </c>
    </row>
    <row r="141" spans="1:7" x14ac:dyDescent="0.2">
      <c r="A141" s="25">
        <v>132</v>
      </c>
      <c r="B141" s="26">
        <f t="shared" si="19"/>
        <v>47818</v>
      </c>
      <c r="C141" s="27">
        <f t="shared" si="16"/>
        <v>236.62337933834567</v>
      </c>
      <c r="D141" s="27">
        <f t="shared" si="17"/>
        <v>633.31619763629431</v>
      </c>
      <c r="E141" s="27">
        <f t="shared" si="20"/>
        <v>45326.723736163272</v>
      </c>
      <c r="F141" s="27">
        <f t="shared" si="20"/>
        <v>69505.300424489164</v>
      </c>
      <c r="G141" s="27">
        <f t="shared" si="18"/>
        <v>80494.699575510836</v>
      </c>
    </row>
    <row r="142" spans="1:7" x14ac:dyDescent="0.2">
      <c r="A142" s="25">
        <v>133</v>
      </c>
      <c r="B142" s="26">
        <f t="shared" si="19"/>
        <v>47849</v>
      </c>
      <c r="C142" s="27">
        <f t="shared" si="16"/>
        <v>234.77620709523978</v>
      </c>
      <c r="D142" s="27">
        <f t="shared" si="17"/>
        <v>635.16336987940019</v>
      </c>
      <c r="E142" s="27">
        <f t="shared" si="20"/>
        <v>45561.49994325851</v>
      </c>
      <c r="F142" s="27">
        <f t="shared" si="20"/>
        <v>70140.463794368567</v>
      </c>
      <c r="G142" s="27">
        <f t="shared" si="18"/>
        <v>79859.536205631433</v>
      </c>
    </row>
    <row r="143" spans="1:7" x14ac:dyDescent="0.2">
      <c r="A143" s="25">
        <v>134</v>
      </c>
      <c r="B143" s="26">
        <f t="shared" si="19"/>
        <v>47880</v>
      </c>
      <c r="C143" s="27">
        <f t="shared" si="16"/>
        <v>232.92364726642487</v>
      </c>
      <c r="D143" s="27">
        <f t="shared" si="17"/>
        <v>637.01592970821514</v>
      </c>
      <c r="E143" s="27">
        <f t="shared" si="20"/>
        <v>45794.423590524937</v>
      </c>
      <c r="F143" s="27">
        <f t="shared" si="20"/>
        <v>70777.47972407678</v>
      </c>
      <c r="G143" s="27">
        <f t="shared" si="18"/>
        <v>79222.52027592322</v>
      </c>
    </row>
    <row r="144" spans="1:7" x14ac:dyDescent="0.2">
      <c r="A144" s="25">
        <v>135</v>
      </c>
      <c r="B144" s="26">
        <f t="shared" si="19"/>
        <v>47908</v>
      </c>
      <c r="C144" s="27">
        <f t="shared" si="16"/>
        <v>231.06568413810922</v>
      </c>
      <c r="D144" s="27">
        <f t="shared" si="17"/>
        <v>638.87389283653067</v>
      </c>
      <c r="E144" s="27">
        <f t="shared" si="20"/>
        <v>46025.489274663043</v>
      </c>
      <c r="F144" s="27">
        <f t="shared" si="20"/>
        <v>71416.353616913315</v>
      </c>
      <c r="G144" s="27">
        <f t="shared" si="18"/>
        <v>78583.646383086685</v>
      </c>
    </row>
    <row r="145" spans="1:7" x14ac:dyDescent="0.2">
      <c r="A145" s="25">
        <v>136</v>
      </c>
      <c r="B145" s="26">
        <f t="shared" si="19"/>
        <v>47939</v>
      </c>
      <c r="C145" s="27">
        <f t="shared" si="16"/>
        <v>229.20230195066938</v>
      </c>
      <c r="D145" s="27">
        <f t="shared" si="17"/>
        <v>640.7372750239706</v>
      </c>
      <c r="E145" s="27">
        <f t="shared" si="20"/>
        <v>46254.69157661371</v>
      </c>
      <c r="F145" s="27">
        <f t="shared" si="20"/>
        <v>72057.090891937289</v>
      </c>
      <c r="G145" s="27">
        <f t="shared" si="18"/>
        <v>77942.909108062711</v>
      </c>
    </row>
    <row r="146" spans="1:7" x14ac:dyDescent="0.2">
      <c r="A146" s="25">
        <v>137</v>
      </c>
      <c r="B146" s="26">
        <f t="shared" si="19"/>
        <v>47969</v>
      </c>
      <c r="C146" s="27">
        <f t="shared" si="16"/>
        <v>227.33348489851613</v>
      </c>
      <c r="D146" s="27">
        <f t="shared" si="17"/>
        <v>642.60609207612379</v>
      </c>
      <c r="E146" s="27">
        <f t="shared" si="20"/>
        <v>46482.025061512228</v>
      </c>
      <c r="F146" s="27">
        <f t="shared" si="20"/>
        <v>72699.696984013412</v>
      </c>
      <c r="G146" s="27">
        <f t="shared" si="18"/>
        <v>77300.303015986588</v>
      </c>
    </row>
    <row r="147" spans="1:7" x14ac:dyDescent="0.2">
      <c r="A147" s="25">
        <v>138</v>
      </c>
      <c r="B147" s="26">
        <f t="shared" si="19"/>
        <v>48000</v>
      </c>
      <c r="C147" s="27">
        <f t="shared" si="16"/>
        <v>225.45921712996076</v>
      </c>
      <c r="D147" s="27">
        <f t="shared" si="17"/>
        <v>644.48035984467924</v>
      </c>
      <c r="E147" s="27">
        <f t="shared" si="20"/>
        <v>46707.484278642187</v>
      </c>
      <c r="F147" s="27">
        <f t="shared" si="20"/>
        <v>73344.177343858086</v>
      </c>
      <c r="G147" s="27">
        <f t="shared" si="18"/>
        <v>76655.822656141914</v>
      </c>
    </row>
    <row r="148" spans="1:7" x14ac:dyDescent="0.2">
      <c r="A148" s="25">
        <v>139</v>
      </c>
      <c r="B148" s="26">
        <f t="shared" si="19"/>
        <v>48030</v>
      </c>
      <c r="C148" s="27">
        <f t="shared" si="16"/>
        <v>223.57948274708042</v>
      </c>
      <c r="D148" s="27">
        <f t="shared" si="17"/>
        <v>646.36009422755944</v>
      </c>
      <c r="E148" s="27">
        <f t="shared" si="20"/>
        <v>46931.063761389269</v>
      </c>
      <c r="F148" s="27">
        <f t="shared" si="20"/>
        <v>73990.537438085652</v>
      </c>
      <c r="G148" s="27">
        <f t="shared" si="18"/>
        <v>76009.462561914348</v>
      </c>
    </row>
    <row r="149" spans="1:7" x14ac:dyDescent="0.2">
      <c r="A149" s="25">
        <v>140</v>
      </c>
      <c r="B149" s="26">
        <f t="shared" si="19"/>
        <v>48061</v>
      </c>
      <c r="C149" s="27">
        <f t="shared" si="16"/>
        <v>221.6942658055834</v>
      </c>
      <c r="D149" s="27">
        <f t="shared" si="17"/>
        <v>648.24531116905655</v>
      </c>
      <c r="E149" s="27">
        <f t="shared" si="20"/>
        <v>47152.758027194854</v>
      </c>
      <c r="F149" s="27">
        <f t="shared" si="20"/>
        <v>74638.782749254708</v>
      </c>
      <c r="G149" s="27">
        <f t="shared" si="18"/>
        <v>75361.217250745292</v>
      </c>
    </row>
    <row r="150" spans="1:7" x14ac:dyDescent="0.2">
      <c r="A150" s="25">
        <v>141</v>
      </c>
      <c r="B150" s="26">
        <f t="shared" si="19"/>
        <v>48092</v>
      </c>
      <c r="C150" s="27">
        <f t="shared" si="16"/>
        <v>219.8035503146736</v>
      </c>
      <c r="D150" s="27">
        <f t="shared" si="17"/>
        <v>650.13602665996632</v>
      </c>
      <c r="E150" s="27">
        <f t="shared" si="20"/>
        <v>47372.561577509528</v>
      </c>
      <c r="F150" s="27">
        <f t="shared" si="20"/>
        <v>75288.918775914673</v>
      </c>
      <c r="G150" s="27">
        <f t="shared" si="18"/>
        <v>74711.081224085327</v>
      </c>
    </row>
    <row r="151" spans="1:7" x14ac:dyDescent="0.2">
      <c r="A151" s="25">
        <v>142</v>
      </c>
      <c r="B151" s="26">
        <f t="shared" si="19"/>
        <v>48122</v>
      </c>
      <c r="C151" s="27">
        <f t="shared" si="16"/>
        <v>217.90732023691541</v>
      </c>
      <c r="D151" s="27">
        <f t="shared" si="17"/>
        <v>652.03225673772442</v>
      </c>
      <c r="E151" s="27">
        <f t="shared" si="20"/>
        <v>47590.468897746447</v>
      </c>
      <c r="F151" s="27">
        <f t="shared" si="20"/>
        <v>75940.951032652403</v>
      </c>
      <c r="G151" s="27">
        <f t="shared" si="18"/>
        <v>74059.048967347597</v>
      </c>
    </row>
    <row r="152" spans="1:7" x14ac:dyDescent="0.2">
      <c r="A152" s="25">
        <v>143</v>
      </c>
      <c r="B152" s="26">
        <f t="shared" si="19"/>
        <v>48153</v>
      </c>
      <c r="C152" s="27">
        <f t="shared" si="16"/>
        <v>216.00555948809705</v>
      </c>
      <c r="D152" s="27">
        <f t="shared" si="17"/>
        <v>653.93401748654287</v>
      </c>
      <c r="E152" s="27">
        <f t="shared" si="20"/>
        <v>47806.474457234544</v>
      </c>
      <c r="F152" s="27">
        <f t="shared" si="20"/>
        <v>76594.885050138953</v>
      </c>
      <c r="G152" s="27">
        <f t="shared" si="18"/>
        <v>73405.114949861047</v>
      </c>
    </row>
    <row r="153" spans="1:7" x14ac:dyDescent="0.2">
      <c r="A153" s="25">
        <v>144</v>
      </c>
      <c r="B153" s="26">
        <f t="shared" si="19"/>
        <v>48183</v>
      </c>
      <c r="C153" s="27">
        <f t="shared" si="16"/>
        <v>214.0982519370946</v>
      </c>
      <c r="D153" s="27">
        <f t="shared" si="17"/>
        <v>655.8413250375454</v>
      </c>
      <c r="E153" s="27">
        <f t="shared" si="20"/>
        <v>48020.57270917164</v>
      </c>
      <c r="F153" s="27">
        <f t="shared" si="20"/>
        <v>77250.726375176499</v>
      </c>
      <c r="G153" s="27">
        <f t="shared" si="18"/>
        <v>72749.273624823501</v>
      </c>
    </row>
    <row r="154" spans="1:7" x14ac:dyDescent="0.2">
      <c r="A154" s="25">
        <v>145</v>
      </c>
      <c r="B154" s="26">
        <f t="shared" si="19"/>
        <v>48214</v>
      </c>
      <c r="C154" s="27">
        <f t="shared" si="16"/>
        <v>212.18538140573509</v>
      </c>
      <c r="D154" s="27">
        <f t="shared" si="17"/>
        <v>657.75419556890483</v>
      </c>
      <c r="E154" s="27">
        <f t="shared" si="20"/>
        <v>48232.758090577372</v>
      </c>
      <c r="F154" s="27">
        <f t="shared" si="20"/>
        <v>77908.480570745407</v>
      </c>
      <c r="G154" s="27">
        <f t="shared" si="18"/>
        <v>72091.519429254593</v>
      </c>
    </row>
    <row r="155" spans="1:7" x14ac:dyDescent="0.2">
      <c r="A155" s="25">
        <v>146</v>
      </c>
      <c r="B155" s="26">
        <f t="shared" si="19"/>
        <v>48245</v>
      </c>
      <c r="C155" s="27">
        <f t="shared" si="16"/>
        <v>210.26693166865914</v>
      </c>
      <c r="D155" s="27">
        <f t="shared" si="17"/>
        <v>659.67264530598072</v>
      </c>
      <c r="E155" s="27">
        <f t="shared" ref="E155:F170" si="21">E154+C155</f>
        <v>48443.025022246031</v>
      </c>
      <c r="F155" s="27">
        <f t="shared" si="21"/>
        <v>78568.153216051389</v>
      </c>
      <c r="G155" s="27">
        <f t="shared" si="18"/>
        <v>71431.846783948611</v>
      </c>
    </row>
    <row r="156" spans="1:7" x14ac:dyDescent="0.2">
      <c r="A156" s="25">
        <v>147</v>
      </c>
      <c r="B156" s="26">
        <f t="shared" si="19"/>
        <v>48274</v>
      </c>
      <c r="C156" s="27">
        <f t="shared" si="16"/>
        <v>208.34288645318333</v>
      </c>
      <c r="D156" s="27">
        <f t="shared" si="17"/>
        <v>661.59669052145648</v>
      </c>
      <c r="E156" s="27">
        <f t="shared" si="21"/>
        <v>48651.367908699212</v>
      </c>
      <c r="F156" s="27">
        <f t="shared" si="21"/>
        <v>79229.749906572848</v>
      </c>
      <c r="G156" s="27">
        <f t="shared" si="18"/>
        <v>70770.250093427152</v>
      </c>
    </row>
    <row r="157" spans="1:7" x14ac:dyDescent="0.2">
      <c r="A157" s="25">
        <v>148</v>
      </c>
      <c r="B157" s="26">
        <f t="shared" si="19"/>
        <v>48305</v>
      </c>
      <c r="C157" s="27">
        <f t="shared" si="16"/>
        <v>206.41322943916251</v>
      </c>
      <c r="D157" s="27">
        <f t="shared" si="17"/>
        <v>663.52634753547738</v>
      </c>
      <c r="E157" s="27">
        <f t="shared" si="21"/>
        <v>48857.781138138373</v>
      </c>
      <c r="F157" s="27">
        <f t="shared" si="21"/>
        <v>79893.276254108321</v>
      </c>
      <c r="G157" s="27">
        <f t="shared" si="18"/>
        <v>70106.723745891679</v>
      </c>
    </row>
    <row r="158" spans="1:7" x14ac:dyDescent="0.2">
      <c r="A158" s="25">
        <v>149</v>
      </c>
      <c r="B158" s="26">
        <f t="shared" si="19"/>
        <v>48335</v>
      </c>
      <c r="C158" s="27">
        <f t="shared" si="16"/>
        <v>204.47794425885064</v>
      </c>
      <c r="D158" s="27">
        <f t="shared" si="17"/>
        <v>665.46163271578928</v>
      </c>
      <c r="E158" s="27">
        <f t="shared" si="21"/>
        <v>49062.25908239722</v>
      </c>
      <c r="F158" s="27">
        <f t="shared" si="21"/>
        <v>80558.737886824107</v>
      </c>
      <c r="G158" s="27">
        <f t="shared" si="18"/>
        <v>69441.262113175893</v>
      </c>
    </row>
    <row r="159" spans="1:7" x14ac:dyDescent="0.2">
      <c r="A159" s="25">
        <v>150</v>
      </c>
      <c r="B159" s="26">
        <f t="shared" si="19"/>
        <v>48366</v>
      </c>
      <c r="C159" s="27">
        <f t="shared" si="16"/>
        <v>202.53701449676294</v>
      </c>
      <c r="D159" s="27">
        <f t="shared" si="17"/>
        <v>667.40256247787704</v>
      </c>
      <c r="E159" s="27">
        <f t="shared" si="21"/>
        <v>49264.796096893981</v>
      </c>
      <c r="F159" s="27">
        <f t="shared" si="21"/>
        <v>81226.14044930198</v>
      </c>
      <c r="G159" s="27">
        <f t="shared" si="18"/>
        <v>68773.85955069802</v>
      </c>
    </row>
    <row r="160" spans="1:7" x14ac:dyDescent="0.2">
      <c r="A160" s="25">
        <v>151</v>
      </c>
      <c r="B160" s="26">
        <f t="shared" si="19"/>
        <v>48396</v>
      </c>
      <c r="C160" s="27">
        <f t="shared" si="16"/>
        <v>200.59042368953578</v>
      </c>
      <c r="D160" s="27">
        <f t="shared" si="17"/>
        <v>669.34915328510408</v>
      </c>
      <c r="E160" s="27">
        <f t="shared" si="21"/>
        <v>49465.386520583517</v>
      </c>
      <c r="F160" s="27">
        <f t="shared" si="21"/>
        <v>81895.489602587084</v>
      </c>
      <c r="G160" s="27">
        <f t="shared" si="18"/>
        <v>68104.510397412916</v>
      </c>
    </row>
    <row r="161" spans="1:7" x14ac:dyDescent="0.2">
      <c r="A161" s="25">
        <v>152</v>
      </c>
      <c r="B161" s="26">
        <f t="shared" si="19"/>
        <v>48427</v>
      </c>
      <c r="C161" s="27">
        <f t="shared" si="16"/>
        <v>198.63815532578761</v>
      </c>
      <c r="D161" s="27">
        <f t="shared" si="17"/>
        <v>671.3014216488524</v>
      </c>
      <c r="E161" s="27">
        <f t="shared" si="21"/>
        <v>49664.024675909306</v>
      </c>
      <c r="F161" s="27">
        <f t="shared" si="21"/>
        <v>82566.791024235936</v>
      </c>
      <c r="G161" s="27">
        <f t="shared" si="18"/>
        <v>67433.208975764064</v>
      </c>
    </row>
    <row r="162" spans="1:7" x14ac:dyDescent="0.2">
      <c r="A162" s="25">
        <v>153</v>
      </c>
      <c r="B162" s="26">
        <f t="shared" si="19"/>
        <v>48458</v>
      </c>
      <c r="C162" s="27">
        <f t="shared" si="16"/>
        <v>196.68019284597841</v>
      </c>
      <c r="D162" s="27">
        <f t="shared" si="17"/>
        <v>673.25938412866151</v>
      </c>
      <c r="E162" s="27">
        <f t="shared" si="21"/>
        <v>49860.704868755281</v>
      </c>
      <c r="F162" s="27">
        <f t="shared" si="21"/>
        <v>83240.050408364594</v>
      </c>
      <c r="G162" s="27">
        <f t="shared" si="18"/>
        <v>66759.949591635406</v>
      </c>
    </row>
    <row r="163" spans="1:7" x14ac:dyDescent="0.2">
      <c r="A163" s="25">
        <v>154</v>
      </c>
      <c r="B163" s="26">
        <f t="shared" si="19"/>
        <v>48488</v>
      </c>
      <c r="C163" s="27">
        <f t="shared" si="16"/>
        <v>194.71651964226982</v>
      </c>
      <c r="D163" s="27">
        <f t="shared" si="17"/>
        <v>675.2230573323701</v>
      </c>
      <c r="E163" s="27">
        <f t="shared" si="21"/>
        <v>50055.421388397554</v>
      </c>
      <c r="F163" s="27">
        <f t="shared" si="21"/>
        <v>83915.27346569697</v>
      </c>
      <c r="G163" s="27">
        <f t="shared" si="18"/>
        <v>66084.72653430303</v>
      </c>
    </row>
    <row r="164" spans="1:7" x14ac:dyDescent="0.2">
      <c r="A164" s="25">
        <v>155</v>
      </c>
      <c r="B164" s="26">
        <f t="shared" si="19"/>
        <v>48519</v>
      </c>
      <c r="C164" s="27">
        <f t="shared" si="16"/>
        <v>192.74711905838376</v>
      </c>
      <c r="D164" s="27">
        <f t="shared" si="17"/>
        <v>677.19245791625622</v>
      </c>
      <c r="E164" s="27">
        <f t="shared" si="21"/>
        <v>50248.168507455935</v>
      </c>
      <c r="F164" s="27">
        <f t="shared" si="21"/>
        <v>84592.465923613228</v>
      </c>
      <c r="G164" s="27">
        <f t="shared" si="18"/>
        <v>65407.534076386772</v>
      </c>
    </row>
    <row r="165" spans="1:7" x14ac:dyDescent="0.2">
      <c r="A165" s="25">
        <v>156</v>
      </c>
      <c r="B165" s="26">
        <f t="shared" si="19"/>
        <v>48549</v>
      </c>
      <c r="C165" s="27">
        <f t="shared" si="16"/>
        <v>190.77197438946129</v>
      </c>
      <c r="D165" s="27">
        <f t="shared" si="17"/>
        <v>679.16760258517854</v>
      </c>
      <c r="E165" s="27">
        <f t="shared" si="21"/>
        <v>50438.940481845399</v>
      </c>
      <c r="F165" s="27">
        <f t="shared" si="21"/>
        <v>85271.633526198406</v>
      </c>
      <c r="G165" s="27">
        <f t="shared" si="18"/>
        <v>64728.366473801594</v>
      </c>
    </row>
    <row r="166" spans="1:7" x14ac:dyDescent="0.2">
      <c r="A166" s="25">
        <v>157</v>
      </c>
      <c r="B166" s="26">
        <f t="shared" si="19"/>
        <v>48580</v>
      </c>
      <c r="C166" s="27">
        <f t="shared" si="16"/>
        <v>188.79106888192121</v>
      </c>
      <c r="D166" s="27">
        <f t="shared" si="17"/>
        <v>681.14850809271877</v>
      </c>
      <c r="E166" s="27">
        <f t="shared" si="21"/>
        <v>50627.731550727323</v>
      </c>
      <c r="F166" s="27">
        <f t="shared" si="21"/>
        <v>85952.782034291129</v>
      </c>
      <c r="G166" s="27">
        <f t="shared" si="18"/>
        <v>64047.217965708871</v>
      </c>
    </row>
    <row r="167" spans="1:7" x14ac:dyDescent="0.2">
      <c r="A167" s="25">
        <v>158</v>
      </c>
      <c r="B167" s="26">
        <f t="shared" si="19"/>
        <v>48611</v>
      </c>
      <c r="C167" s="27">
        <f t="shared" si="16"/>
        <v>186.80438573331742</v>
      </c>
      <c r="D167" s="27">
        <f t="shared" si="17"/>
        <v>683.13519124132245</v>
      </c>
      <c r="E167" s="27">
        <f t="shared" si="21"/>
        <v>50814.535936460641</v>
      </c>
      <c r="F167" s="27">
        <f t="shared" si="21"/>
        <v>86635.917225532452</v>
      </c>
      <c r="G167" s="27">
        <f t="shared" si="18"/>
        <v>63364.082774467548</v>
      </c>
    </row>
    <row r="168" spans="1:7" x14ac:dyDescent="0.2">
      <c r="A168" s="25">
        <v>159</v>
      </c>
      <c r="B168" s="26">
        <f t="shared" si="19"/>
        <v>48639</v>
      </c>
      <c r="C168" s="27">
        <f t="shared" si="16"/>
        <v>184.81190809219692</v>
      </c>
      <c r="D168" s="27">
        <f t="shared" si="17"/>
        <v>685.127668882443</v>
      </c>
      <c r="E168" s="27">
        <f t="shared" si="21"/>
        <v>50999.347844552838</v>
      </c>
      <c r="F168" s="27">
        <f t="shared" si="21"/>
        <v>87321.044894414896</v>
      </c>
      <c r="G168" s="27">
        <f t="shared" si="18"/>
        <v>62678.955105585104</v>
      </c>
    </row>
    <row r="169" spans="1:7" x14ac:dyDescent="0.2">
      <c r="A169" s="25">
        <v>160</v>
      </c>
      <c r="B169" s="26">
        <f t="shared" si="19"/>
        <v>48670</v>
      </c>
      <c r="C169" s="27">
        <f t="shared" si="16"/>
        <v>182.81361905795643</v>
      </c>
      <c r="D169" s="27">
        <f t="shared" si="17"/>
        <v>687.12595791668343</v>
      </c>
      <c r="E169" s="27">
        <f t="shared" si="21"/>
        <v>51182.161463610792</v>
      </c>
      <c r="F169" s="27">
        <f t="shared" si="21"/>
        <v>88008.170852331576</v>
      </c>
      <c r="G169" s="27">
        <f t="shared" si="18"/>
        <v>61991.829147668424</v>
      </c>
    </row>
    <row r="170" spans="1:7" x14ac:dyDescent="0.2">
      <c r="A170" s="25">
        <v>161</v>
      </c>
      <c r="B170" s="26">
        <f t="shared" si="19"/>
        <v>48700</v>
      </c>
      <c r="C170" s="27">
        <f t="shared" si="16"/>
        <v>180.80950168069947</v>
      </c>
      <c r="D170" s="27">
        <f t="shared" si="17"/>
        <v>689.13007529394042</v>
      </c>
      <c r="E170" s="27">
        <f t="shared" si="21"/>
        <v>51362.97096529149</v>
      </c>
      <c r="F170" s="27">
        <f t="shared" si="21"/>
        <v>88697.300927625518</v>
      </c>
      <c r="G170" s="27">
        <f t="shared" si="18"/>
        <v>61302.699072374482</v>
      </c>
    </row>
    <row r="171" spans="1:7" x14ac:dyDescent="0.2">
      <c r="A171" s="25">
        <v>162</v>
      </c>
      <c r="B171" s="26">
        <f t="shared" si="19"/>
        <v>48731</v>
      </c>
      <c r="C171" s="27">
        <f t="shared" si="16"/>
        <v>178.79953896109211</v>
      </c>
      <c r="D171" s="27">
        <f t="shared" si="17"/>
        <v>691.14003801354784</v>
      </c>
      <c r="E171" s="27">
        <f t="shared" ref="E171:F186" si="22">E170+C171</f>
        <v>51541.770504252585</v>
      </c>
      <c r="F171" s="27">
        <f t="shared" si="22"/>
        <v>89388.440965639064</v>
      </c>
      <c r="G171" s="27">
        <f t="shared" si="18"/>
        <v>60611.559034360936</v>
      </c>
    </row>
    <row r="172" spans="1:7" x14ac:dyDescent="0.2">
      <c r="A172" s="25">
        <v>163</v>
      </c>
      <c r="B172" s="26">
        <f t="shared" si="19"/>
        <v>48761</v>
      </c>
      <c r="C172" s="27">
        <f t="shared" si="16"/>
        <v>176.7837138502193</v>
      </c>
      <c r="D172" s="27">
        <f t="shared" si="17"/>
        <v>693.15586312442065</v>
      </c>
      <c r="E172" s="27">
        <f t="shared" si="22"/>
        <v>51718.554218102807</v>
      </c>
      <c r="F172" s="27">
        <f t="shared" si="22"/>
        <v>90081.59682876349</v>
      </c>
      <c r="G172" s="27">
        <f t="shared" si="18"/>
        <v>59918.40317123651</v>
      </c>
    </row>
    <row r="173" spans="1:7" x14ac:dyDescent="0.2">
      <c r="A173" s="25">
        <v>164</v>
      </c>
      <c r="B173" s="26">
        <f t="shared" si="19"/>
        <v>48792</v>
      </c>
      <c r="C173" s="27">
        <f t="shared" si="16"/>
        <v>174.76200924943976</v>
      </c>
      <c r="D173" s="27">
        <f t="shared" si="17"/>
        <v>695.17756772520022</v>
      </c>
      <c r="E173" s="27">
        <f t="shared" si="22"/>
        <v>51893.316227352247</v>
      </c>
      <c r="F173" s="27">
        <f t="shared" si="22"/>
        <v>90776.77439648869</v>
      </c>
      <c r="G173" s="27">
        <f t="shared" si="18"/>
        <v>59223.22560351131</v>
      </c>
    </row>
    <row r="174" spans="1:7" x14ac:dyDescent="0.2">
      <c r="A174" s="25">
        <v>165</v>
      </c>
      <c r="B174" s="26">
        <f t="shared" si="19"/>
        <v>48823</v>
      </c>
      <c r="C174" s="27">
        <f t="shared" si="16"/>
        <v>172.73440801024122</v>
      </c>
      <c r="D174" s="27">
        <f t="shared" si="17"/>
        <v>697.20516896439869</v>
      </c>
      <c r="E174" s="27">
        <f t="shared" si="22"/>
        <v>52066.050635362488</v>
      </c>
      <c r="F174" s="27">
        <f t="shared" si="22"/>
        <v>91473.97956545309</v>
      </c>
      <c r="G174" s="27">
        <f t="shared" si="18"/>
        <v>58526.02043454691</v>
      </c>
    </row>
    <row r="175" spans="1:7" x14ac:dyDescent="0.2">
      <c r="A175" s="25">
        <v>166</v>
      </c>
      <c r="B175" s="26">
        <f t="shared" si="19"/>
        <v>48853</v>
      </c>
      <c r="C175" s="27">
        <f t="shared" si="16"/>
        <v>170.70089293409507</v>
      </c>
      <c r="D175" s="27">
        <f t="shared" si="17"/>
        <v>699.23868404054485</v>
      </c>
      <c r="E175" s="27">
        <f t="shared" si="22"/>
        <v>52236.751528296583</v>
      </c>
      <c r="F175" s="27">
        <f t="shared" si="22"/>
        <v>92173.218249493628</v>
      </c>
      <c r="G175" s="27">
        <f t="shared" si="18"/>
        <v>57826.781750506372</v>
      </c>
    </row>
    <row r="176" spans="1:7" x14ac:dyDescent="0.2">
      <c r="A176" s="25">
        <v>167</v>
      </c>
      <c r="B176" s="26">
        <f t="shared" si="19"/>
        <v>48884</v>
      </c>
      <c r="C176" s="27">
        <f t="shared" si="16"/>
        <v>168.66144677231014</v>
      </c>
      <c r="D176" s="27">
        <f t="shared" si="17"/>
        <v>701.27813020232986</v>
      </c>
      <c r="E176" s="27">
        <f t="shared" si="22"/>
        <v>52405.412975068895</v>
      </c>
      <c r="F176" s="27">
        <f t="shared" si="22"/>
        <v>92874.496379695964</v>
      </c>
      <c r="G176" s="27">
        <f t="shared" si="18"/>
        <v>57125.503620304036</v>
      </c>
    </row>
    <row r="177" spans="1:7" x14ac:dyDescent="0.2">
      <c r="A177" s="25">
        <v>168</v>
      </c>
      <c r="B177" s="26">
        <f t="shared" si="19"/>
        <v>48914</v>
      </c>
      <c r="C177" s="27">
        <f t="shared" si="16"/>
        <v>166.6160522258867</v>
      </c>
      <c r="D177" s="27">
        <f t="shared" si="17"/>
        <v>703.32352474875313</v>
      </c>
      <c r="E177" s="27">
        <f t="shared" si="22"/>
        <v>52572.029027294782</v>
      </c>
      <c r="F177" s="27">
        <f t="shared" si="22"/>
        <v>93577.81990444471</v>
      </c>
      <c r="G177" s="27">
        <f t="shared" si="18"/>
        <v>56422.18009555529</v>
      </c>
    </row>
    <row r="178" spans="1:7" x14ac:dyDescent="0.2">
      <c r="A178" s="25">
        <v>169</v>
      </c>
      <c r="B178" s="26">
        <f t="shared" si="19"/>
        <v>48945</v>
      </c>
      <c r="C178" s="27">
        <f t="shared" si="16"/>
        <v>164.5646919453695</v>
      </c>
      <c r="D178" s="27">
        <f t="shared" si="17"/>
        <v>705.37488502927044</v>
      </c>
      <c r="E178" s="27">
        <f t="shared" si="22"/>
        <v>52736.593719240154</v>
      </c>
      <c r="F178" s="27">
        <f t="shared" si="22"/>
        <v>94283.194789473986</v>
      </c>
      <c r="G178" s="27">
        <f t="shared" si="18"/>
        <v>55716.805210526014</v>
      </c>
    </row>
    <row r="179" spans="1:7" x14ac:dyDescent="0.2">
      <c r="A179" s="25">
        <v>170</v>
      </c>
      <c r="B179" s="26">
        <f t="shared" si="19"/>
        <v>48976</v>
      </c>
      <c r="C179" s="27">
        <f t="shared" si="16"/>
        <v>162.50734853070077</v>
      </c>
      <c r="D179" s="27">
        <f t="shared" si="17"/>
        <v>707.43222844393915</v>
      </c>
      <c r="E179" s="27">
        <f t="shared" si="22"/>
        <v>52899.101067770855</v>
      </c>
      <c r="F179" s="27">
        <f t="shared" si="22"/>
        <v>94990.627017917926</v>
      </c>
      <c r="G179" s="27">
        <f t="shared" si="18"/>
        <v>55009.372982082074</v>
      </c>
    </row>
    <row r="180" spans="1:7" x14ac:dyDescent="0.2">
      <c r="A180" s="25">
        <v>171</v>
      </c>
      <c r="B180" s="26">
        <f t="shared" si="19"/>
        <v>49004</v>
      </c>
      <c r="C180" s="27">
        <f t="shared" si="16"/>
        <v>160.44400453107264</v>
      </c>
      <c r="D180" s="27">
        <f t="shared" si="17"/>
        <v>709.49557244356731</v>
      </c>
      <c r="E180" s="27">
        <f t="shared" si="22"/>
        <v>53059.545072301924</v>
      </c>
      <c r="F180" s="27">
        <f t="shared" si="22"/>
        <v>95700.122590361498</v>
      </c>
      <c r="G180" s="27">
        <f t="shared" si="18"/>
        <v>54299.877409638502</v>
      </c>
    </row>
    <row r="181" spans="1:7" x14ac:dyDescent="0.2">
      <c r="A181" s="25">
        <v>172</v>
      </c>
      <c r="B181" s="26">
        <f t="shared" si="19"/>
        <v>49035</v>
      </c>
      <c r="C181" s="27">
        <f t="shared" si="16"/>
        <v>158.37464244477886</v>
      </c>
      <c r="D181" s="27">
        <f t="shared" si="17"/>
        <v>711.56493452986103</v>
      </c>
      <c r="E181" s="27">
        <f t="shared" si="22"/>
        <v>53217.919714746706</v>
      </c>
      <c r="F181" s="27">
        <f t="shared" si="22"/>
        <v>96411.687524891357</v>
      </c>
      <c r="G181" s="27">
        <f t="shared" si="18"/>
        <v>53588.312475108643</v>
      </c>
    </row>
    <row r="182" spans="1:7" x14ac:dyDescent="0.2">
      <c r="A182" s="25">
        <v>173</v>
      </c>
      <c r="B182" s="26">
        <f t="shared" si="19"/>
        <v>49065</v>
      </c>
      <c r="C182" s="27">
        <f t="shared" si="16"/>
        <v>156.29924471906679</v>
      </c>
      <c r="D182" s="27">
        <f t="shared" si="17"/>
        <v>713.64033225557307</v>
      </c>
      <c r="E182" s="27">
        <f t="shared" si="22"/>
        <v>53374.218959465776</v>
      </c>
      <c r="F182" s="27">
        <f t="shared" si="22"/>
        <v>97125.327857146927</v>
      </c>
      <c r="G182" s="27">
        <f t="shared" si="18"/>
        <v>52874.672142853073</v>
      </c>
    </row>
    <row r="183" spans="1:7" x14ac:dyDescent="0.2">
      <c r="A183" s="25">
        <v>174</v>
      </c>
      <c r="B183" s="26">
        <f t="shared" si="19"/>
        <v>49096</v>
      </c>
      <c r="C183" s="27">
        <f t="shared" si="16"/>
        <v>154.21779374998806</v>
      </c>
      <c r="D183" s="27">
        <f t="shared" si="17"/>
        <v>715.72178322465186</v>
      </c>
      <c r="E183" s="27">
        <f t="shared" si="22"/>
        <v>53528.436753215763</v>
      </c>
      <c r="F183" s="27">
        <f t="shared" si="22"/>
        <v>97841.049640371581</v>
      </c>
      <c r="G183" s="27">
        <f t="shared" si="18"/>
        <v>52158.950359628419</v>
      </c>
    </row>
    <row r="184" spans="1:7" x14ac:dyDescent="0.2">
      <c r="A184" s="25">
        <v>175</v>
      </c>
      <c r="B184" s="26">
        <f t="shared" si="19"/>
        <v>49126</v>
      </c>
      <c r="C184" s="27">
        <f t="shared" si="16"/>
        <v>152.13027188224945</v>
      </c>
      <c r="D184" s="27">
        <f t="shared" si="17"/>
        <v>717.80930509239045</v>
      </c>
      <c r="E184" s="27">
        <f t="shared" si="22"/>
        <v>53680.567025098011</v>
      </c>
      <c r="F184" s="27">
        <f t="shared" si="22"/>
        <v>98558.858945463973</v>
      </c>
      <c r="G184" s="27">
        <f t="shared" si="18"/>
        <v>51441.141054536027</v>
      </c>
    </row>
    <row r="185" spans="1:7" x14ac:dyDescent="0.2">
      <c r="A185" s="25">
        <v>176</v>
      </c>
      <c r="B185" s="26">
        <f t="shared" si="19"/>
        <v>49157</v>
      </c>
      <c r="C185" s="27">
        <f t="shared" si="16"/>
        <v>150.0366614090633</v>
      </c>
      <c r="D185" s="27">
        <f t="shared" si="17"/>
        <v>719.90291556557656</v>
      </c>
      <c r="E185" s="27">
        <f t="shared" si="22"/>
        <v>53830.603686507071</v>
      </c>
      <c r="F185" s="27">
        <f t="shared" si="22"/>
        <v>99278.761861029547</v>
      </c>
      <c r="G185" s="27">
        <f t="shared" si="18"/>
        <v>50721.238138970453</v>
      </c>
    </row>
    <row r="186" spans="1:7" x14ac:dyDescent="0.2">
      <c r="A186" s="25">
        <v>177</v>
      </c>
      <c r="B186" s="26">
        <f t="shared" si="19"/>
        <v>49188</v>
      </c>
      <c r="C186" s="27">
        <f t="shared" si="16"/>
        <v>147.93694457199706</v>
      </c>
      <c r="D186" s="27">
        <f t="shared" si="17"/>
        <v>722.00263240264292</v>
      </c>
      <c r="E186" s="27">
        <f t="shared" si="22"/>
        <v>53978.540631079071</v>
      </c>
      <c r="F186" s="27">
        <f t="shared" si="22"/>
        <v>100000.76449343219</v>
      </c>
      <c r="G186" s="27">
        <f t="shared" si="18"/>
        <v>49999.235506567813</v>
      </c>
    </row>
    <row r="187" spans="1:7" x14ac:dyDescent="0.2">
      <c r="A187" s="25">
        <v>178</v>
      </c>
      <c r="B187" s="26">
        <f t="shared" si="19"/>
        <v>49218</v>
      </c>
      <c r="C187" s="27">
        <f t="shared" si="16"/>
        <v>145.8311035608227</v>
      </c>
      <c r="D187" s="27">
        <f t="shared" si="17"/>
        <v>724.10847341381725</v>
      </c>
      <c r="E187" s="27">
        <f t="shared" ref="E187:F202" si="23">E186+C187</f>
        <v>54124.371734639892</v>
      </c>
      <c r="F187" s="27">
        <f t="shared" si="23"/>
        <v>100724.872966846</v>
      </c>
      <c r="G187" s="27">
        <f t="shared" si="18"/>
        <v>49275.127033154</v>
      </c>
    </row>
    <row r="188" spans="1:7" x14ac:dyDescent="0.2">
      <c r="A188" s="25">
        <v>179</v>
      </c>
      <c r="B188" s="26">
        <f t="shared" si="19"/>
        <v>49249</v>
      </c>
      <c r="C188" s="27">
        <f t="shared" si="16"/>
        <v>143.71912051336574</v>
      </c>
      <c r="D188" s="27">
        <f t="shared" si="17"/>
        <v>726.22045646127424</v>
      </c>
      <c r="E188" s="27">
        <f t="shared" si="23"/>
        <v>54268.090855153256</v>
      </c>
      <c r="F188" s="27">
        <f t="shared" si="23"/>
        <v>101451.09342330728</v>
      </c>
      <c r="G188" s="27">
        <f t="shared" si="18"/>
        <v>48548.906576692723</v>
      </c>
    </row>
    <row r="189" spans="1:7" x14ac:dyDescent="0.2">
      <c r="A189" s="25">
        <v>180</v>
      </c>
      <c r="B189" s="26">
        <f t="shared" si="19"/>
        <v>49279</v>
      </c>
      <c r="C189" s="27">
        <f t="shared" si="16"/>
        <v>141.60097751535369</v>
      </c>
      <c r="D189" s="27">
        <f t="shared" si="17"/>
        <v>728.33859945928623</v>
      </c>
      <c r="E189" s="27">
        <f t="shared" si="23"/>
        <v>54409.691832668606</v>
      </c>
      <c r="F189" s="27">
        <f t="shared" si="23"/>
        <v>102179.43202276656</v>
      </c>
      <c r="G189" s="27">
        <f t="shared" si="18"/>
        <v>47820.567977233441</v>
      </c>
    </row>
    <row r="190" spans="1:7" x14ac:dyDescent="0.2">
      <c r="A190" s="25">
        <v>181</v>
      </c>
      <c r="B190" s="26">
        <f t="shared" si="19"/>
        <v>49310</v>
      </c>
      <c r="C190" s="27">
        <f t="shared" si="16"/>
        <v>139.47665660026408</v>
      </c>
      <c r="D190" s="27">
        <f t="shared" si="17"/>
        <v>730.46292037437581</v>
      </c>
      <c r="E190" s="27">
        <f t="shared" si="23"/>
        <v>54549.168489268872</v>
      </c>
      <c r="F190" s="27">
        <f t="shared" si="23"/>
        <v>102909.89494314094</v>
      </c>
      <c r="G190" s="27">
        <f t="shared" si="18"/>
        <v>47090.105056859058</v>
      </c>
    </row>
    <row r="191" spans="1:7" x14ac:dyDescent="0.2">
      <c r="A191" s="25">
        <v>182</v>
      </c>
      <c r="B191" s="26">
        <f t="shared" si="19"/>
        <v>49341</v>
      </c>
      <c r="C191" s="27">
        <f t="shared" si="16"/>
        <v>137.34613974917215</v>
      </c>
      <c r="D191" s="27">
        <f t="shared" si="17"/>
        <v>732.59343722546771</v>
      </c>
      <c r="E191" s="27">
        <f t="shared" si="23"/>
        <v>54686.514629018042</v>
      </c>
      <c r="F191" s="27">
        <f t="shared" si="23"/>
        <v>103642.48838036641</v>
      </c>
      <c r="G191" s="27">
        <f t="shared" si="18"/>
        <v>46357.511619633588</v>
      </c>
    </row>
    <row r="192" spans="1:7" x14ac:dyDescent="0.2">
      <c r="A192" s="25">
        <v>183</v>
      </c>
      <c r="B192" s="26">
        <f t="shared" si="19"/>
        <v>49369</v>
      </c>
      <c r="C192" s="27">
        <f t="shared" si="16"/>
        <v>135.20940889059787</v>
      </c>
      <c r="D192" s="27">
        <f t="shared" si="17"/>
        <v>734.73016808404202</v>
      </c>
      <c r="E192" s="27">
        <f t="shared" si="23"/>
        <v>54821.724037908643</v>
      </c>
      <c r="F192" s="27">
        <f t="shared" si="23"/>
        <v>104377.21854845046</v>
      </c>
      <c r="G192" s="27">
        <f t="shared" si="18"/>
        <v>45622.781451549541</v>
      </c>
    </row>
    <row r="193" spans="1:7" x14ac:dyDescent="0.2">
      <c r="A193" s="25">
        <v>184</v>
      </c>
      <c r="B193" s="26">
        <f t="shared" si="19"/>
        <v>49400</v>
      </c>
      <c r="C193" s="27">
        <f t="shared" si="16"/>
        <v>133.06644590035276</v>
      </c>
      <c r="D193" s="27">
        <f t="shared" si="17"/>
        <v>736.87313107428724</v>
      </c>
      <c r="E193" s="27">
        <f t="shared" si="23"/>
        <v>54954.790483808996</v>
      </c>
      <c r="F193" s="27">
        <f t="shared" si="23"/>
        <v>105114.09167952475</v>
      </c>
      <c r="G193" s="27">
        <f t="shared" si="18"/>
        <v>44885.908320475253</v>
      </c>
    </row>
    <row r="194" spans="1:7" x14ac:dyDescent="0.2">
      <c r="A194" s="25">
        <v>185</v>
      </c>
      <c r="B194" s="26">
        <f t="shared" si="19"/>
        <v>49430</v>
      </c>
      <c r="C194" s="27">
        <f t="shared" si="16"/>
        <v>130.91723260138608</v>
      </c>
      <c r="D194" s="27">
        <f t="shared" si="17"/>
        <v>739.02234437325387</v>
      </c>
      <c r="E194" s="27">
        <f t="shared" si="23"/>
        <v>55085.707716410383</v>
      </c>
      <c r="F194" s="27">
        <f t="shared" si="23"/>
        <v>105853.114023898</v>
      </c>
      <c r="G194" s="27">
        <f t="shared" si="18"/>
        <v>44146.885976101999</v>
      </c>
    </row>
    <row r="195" spans="1:7" x14ac:dyDescent="0.2">
      <c r="A195" s="25">
        <v>186</v>
      </c>
      <c r="B195" s="26">
        <f t="shared" si="19"/>
        <v>49461</v>
      </c>
      <c r="C195" s="27">
        <f t="shared" si="16"/>
        <v>128.76175076363077</v>
      </c>
      <c r="D195" s="27">
        <f t="shared" si="17"/>
        <v>741.17782621100912</v>
      </c>
      <c r="E195" s="27">
        <f t="shared" si="23"/>
        <v>55214.469467174014</v>
      </c>
      <c r="F195" s="27">
        <f t="shared" si="23"/>
        <v>106594.291850109</v>
      </c>
      <c r="G195" s="27">
        <f t="shared" si="18"/>
        <v>43405.708149890997</v>
      </c>
    </row>
    <row r="196" spans="1:7" x14ac:dyDescent="0.2">
      <c r="A196" s="25">
        <v>187</v>
      </c>
      <c r="B196" s="26">
        <f t="shared" si="19"/>
        <v>49491</v>
      </c>
      <c r="C196" s="27">
        <f t="shared" si="16"/>
        <v>126.59998210384866</v>
      </c>
      <c r="D196" s="27">
        <f t="shared" si="17"/>
        <v>743.3395948707913</v>
      </c>
      <c r="E196" s="27">
        <f t="shared" si="23"/>
        <v>55341.069449277864</v>
      </c>
      <c r="F196" s="27">
        <f t="shared" si="23"/>
        <v>107337.63144497979</v>
      </c>
      <c r="G196" s="27">
        <f t="shared" si="18"/>
        <v>42662.368555020206</v>
      </c>
    </row>
    <row r="197" spans="1:7" x14ac:dyDescent="0.2">
      <c r="A197" s="25">
        <v>188</v>
      </c>
      <c r="B197" s="26">
        <f t="shared" si="19"/>
        <v>49522</v>
      </c>
      <c r="C197" s="27">
        <f t="shared" si="16"/>
        <v>124.4319082854755</v>
      </c>
      <c r="D197" s="27">
        <f t="shared" si="17"/>
        <v>745.50766868916446</v>
      </c>
      <c r="E197" s="27">
        <f t="shared" si="23"/>
        <v>55465.501357563342</v>
      </c>
      <c r="F197" s="27">
        <f t="shared" si="23"/>
        <v>108083.13911366896</v>
      </c>
      <c r="G197" s="27">
        <f t="shared" si="18"/>
        <v>41916.860886331036</v>
      </c>
    </row>
    <row r="198" spans="1:7" x14ac:dyDescent="0.2">
      <c r="A198" s="25">
        <v>189</v>
      </c>
      <c r="B198" s="26">
        <f t="shared" si="19"/>
        <v>49553</v>
      </c>
      <c r="C198" s="27">
        <f t="shared" si="16"/>
        <v>122.25751091846544</v>
      </c>
      <c r="D198" s="27">
        <f t="shared" si="17"/>
        <v>747.68206605617445</v>
      </c>
      <c r="E198" s="27">
        <f t="shared" si="23"/>
        <v>55587.758868481811</v>
      </c>
      <c r="F198" s="27">
        <f t="shared" si="23"/>
        <v>108830.82117972514</v>
      </c>
      <c r="G198" s="27">
        <f t="shared" si="18"/>
        <v>41169.178820274858</v>
      </c>
    </row>
    <row r="199" spans="1:7" x14ac:dyDescent="0.2">
      <c r="A199" s="25">
        <v>190</v>
      </c>
      <c r="B199" s="26">
        <f t="shared" si="19"/>
        <v>49583</v>
      </c>
      <c r="C199" s="27">
        <f t="shared" si="16"/>
        <v>120.07677155913494</v>
      </c>
      <c r="D199" s="27">
        <f t="shared" si="17"/>
        <v>749.86280541550502</v>
      </c>
      <c r="E199" s="27">
        <f t="shared" si="23"/>
        <v>55707.835640040947</v>
      </c>
      <c r="F199" s="27">
        <f t="shared" si="23"/>
        <v>109580.68398514064</v>
      </c>
      <c r="G199" s="27">
        <f t="shared" si="18"/>
        <v>40419.31601485936</v>
      </c>
    </row>
    <row r="200" spans="1:7" x14ac:dyDescent="0.2">
      <c r="A200" s="25">
        <v>191</v>
      </c>
      <c r="B200" s="26">
        <f t="shared" si="19"/>
        <v>49614</v>
      </c>
      <c r="C200" s="27">
        <f t="shared" si="16"/>
        <v>117.88967171000637</v>
      </c>
      <c r="D200" s="27">
        <f t="shared" si="17"/>
        <v>752.04990526463348</v>
      </c>
      <c r="E200" s="27">
        <f t="shared" si="23"/>
        <v>55825.725311750954</v>
      </c>
      <c r="F200" s="27">
        <f t="shared" si="23"/>
        <v>110332.73389040527</v>
      </c>
      <c r="G200" s="27">
        <f t="shared" si="18"/>
        <v>39667.266109594726</v>
      </c>
    </row>
    <row r="201" spans="1:7" x14ac:dyDescent="0.2">
      <c r="A201" s="25">
        <v>192</v>
      </c>
      <c r="B201" s="26">
        <f t="shared" si="19"/>
        <v>49644</v>
      </c>
      <c r="C201" s="27">
        <f t="shared" si="16"/>
        <v>115.6961928196512</v>
      </c>
      <c r="D201" s="27">
        <f t="shared" si="17"/>
        <v>754.24338415498869</v>
      </c>
      <c r="E201" s="27">
        <f t="shared" si="23"/>
        <v>55941.421504570608</v>
      </c>
      <c r="F201" s="27">
        <f t="shared" si="23"/>
        <v>111086.97727456027</v>
      </c>
      <c r="G201" s="27">
        <f t="shared" si="18"/>
        <v>38913.022725439732</v>
      </c>
    </row>
    <row r="202" spans="1:7" x14ac:dyDescent="0.2">
      <c r="A202" s="25">
        <v>193</v>
      </c>
      <c r="B202" s="26">
        <f t="shared" si="19"/>
        <v>49675</v>
      </c>
      <c r="C202" s="27">
        <f t="shared" ref="C202:C249" si="24">ABS(IPMT(Taux_Annuel/12,$A202,Durée,Montant))</f>
        <v>113.49631628253248</v>
      </c>
      <c r="D202" s="27">
        <f t="shared" ref="D202:D249" si="25">ABS(PPMT(Taux_Annuel/12,$A202,Durée,Montant))</f>
        <v>756.4432606921074</v>
      </c>
      <c r="E202" s="27">
        <f t="shared" si="23"/>
        <v>56054.917820853138</v>
      </c>
      <c r="F202" s="27">
        <f t="shared" si="23"/>
        <v>111843.42053525237</v>
      </c>
      <c r="G202" s="27">
        <f t="shared" ref="G202:G249" si="26">Montant-F202</f>
        <v>38156.579464747629</v>
      </c>
    </row>
    <row r="203" spans="1:7" x14ac:dyDescent="0.2">
      <c r="A203" s="25">
        <v>194</v>
      </c>
      <c r="B203" s="26">
        <f t="shared" ref="B203:B249" si="27">DATE(YEAR(B202)-1900,MONTH(B202)+1,1)</f>
        <v>49706</v>
      </c>
      <c r="C203" s="27">
        <f t="shared" si="24"/>
        <v>111.29002343884717</v>
      </c>
      <c r="D203" s="27">
        <f t="shared" si="25"/>
        <v>758.64955353579273</v>
      </c>
      <c r="E203" s="27">
        <f t="shared" ref="E203:F218" si="28">E202+C203</f>
        <v>56166.207844291988</v>
      </c>
      <c r="F203" s="27">
        <f t="shared" si="28"/>
        <v>112602.07008878817</v>
      </c>
      <c r="G203" s="27">
        <f t="shared" si="26"/>
        <v>37397.929911211831</v>
      </c>
    </row>
    <row r="204" spans="1:7" x14ac:dyDescent="0.2">
      <c r="A204" s="25">
        <v>195</v>
      </c>
      <c r="B204" s="26">
        <f t="shared" si="27"/>
        <v>49735</v>
      </c>
      <c r="C204" s="27">
        <f t="shared" si="24"/>
        <v>109.07729557436778</v>
      </c>
      <c r="D204" s="27">
        <f t="shared" si="25"/>
        <v>760.8622814002722</v>
      </c>
      <c r="E204" s="27">
        <f t="shared" si="28"/>
        <v>56275.285139866355</v>
      </c>
      <c r="F204" s="27">
        <f t="shared" si="28"/>
        <v>113362.93237018844</v>
      </c>
      <c r="G204" s="27">
        <f t="shared" si="26"/>
        <v>36637.067629811558</v>
      </c>
    </row>
    <row r="205" spans="1:7" x14ac:dyDescent="0.2">
      <c r="A205" s="25">
        <v>196</v>
      </c>
      <c r="B205" s="26">
        <f t="shared" si="27"/>
        <v>49766</v>
      </c>
      <c r="C205" s="27">
        <f t="shared" si="24"/>
        <v>106.85811392028363</v>
      </c>
      <c r="D205" s="27">
        <f t="shared" si="25"/>
        <v>763.08146305435628</v>
      </c>
      <c r="E205" s="27">
        <f t="shared" si="28"/>
        <v>56382.143253786642</v>
      </c>
      <c r="F205" s="27">
        <f t="shared" si="28"/>
        <v>114126.0138332428</v>
      </c>
      <c r="G205" s="27">
        <f t="shared" si="26"/>
        <v>35873.986166757197</v>
      </c>
    </row>
    <row r="206" spans="1:7" x14ac:dyDescent="0.2">
      <c r="A206" s="25">
        <v>197</v>
      </c>
      <c r="B206" s="26">
        <f t="shared" si="27"/>
        <v>49796</v>
      </c>
      <c r="C206" s="27">
        <f t="shared" si="24"/>
        <v>104.63245965304176</v>
      </c>
      <c r="D206" s="27">
        <f t="shared" si="25"/>
        <v>765.30711732159818</v>
      </c>
      <c r="E206" s="27">
        <f t="shared" si="28"/>
        <v>56486.775713439682</v>
      </c>
      <c r="F206" s="27">
        <f t="shared" si="28"/>
        <v>114891.3209505644</v>
      </c>
      <c r="G206" s="27">
        <f t="shared" si="26"/>
        <v>35108.679049435596</v>
      </c>
    </row>
    <row r="207" spans="1:7" x14ac:dyDescent="0.2">
      <c r="A207" s="25">
        <v>198</v>
      </c>
      <c r="B207" s="26">
        <f t="shared" si="27"/>
        <v>49827</v>
      </c>
      <c r="C207" s="27">
        <f t="shared" si="24"/>
        <v>102.40031389418712</v>
      </c>
      <c r="D207" s="27">
        <f t="shared" si="25"/>
        <v>767.53926308045277</v>
      </c>
      <c r="E207" s="27">
        <f t="shared" si="28"/>
        <v>56589.176027333866</v>
      </c>
      <c r="F207" s="27">
        <f t="shared" si="28"/>
        <v>115658.86021364486</v>
      </c>
      <c r="G207" s="27">
        <f t="shared" si="26"/>
        <v>34341.139786355139</v>
      </c>
    </row>
    <row r="208" spans="1:7" x14ac:dyDescent="0.2">
      <c r="A208" s="25">
        <v>199</v>
      </c>
      <c r="B208" s="26">
        <f t="shared" si="27"/>
        <v>49857</v>
      </c>
      <c r="C208" s="27">
        <f t="shared" si="24"/>
        <v>100.16165771020245</v>
      </c>
      <c r="D208" s="27">
        <f t="shared" si="25"/>
        <v>769.7779192644374</v>
      </c>
      <c r="E208" s="27">
        <f t="shared" si="28"/>
        <v>56689.337685044069</v>
      </c>
      <c r="F208" s="27">
        <f t="shared" si="28"/>
        <v>116428.6381329093</v>
      </c>
      <c r="G208" s="27">
        <f t="shared" si="26"/>
        <v>33571.361867090702</v>
      </c>
    </row>
    <row r="209" spans="1:7" x14ac:dyDescent="0.2">
      <c r="A209" s="25">
        <v>200</v>
      </c>
      <c r="B209" s="26">
        <f t="shared" si="27"/>
        <v>49888</v>
      </c>
      <c r="C209" s="27">
        <f t="shared" si="24"/>
        <v>97.916472112347847</v>
      </c>
      <c r="D209" s="27">
        <f t="shared" si="25"/>
        <v>772.02310486229203</v>
      </c>
      <c r="E209" s="27">
        <f t="shared" si="28"/>
        <v>56787.254157156414</v>
      </c>
      <c r="F209" s="27">
        <f t="shared" si="28"/>
        <v>117200.66123777159</v>
      </c>
      <c r="G209" s="27">
        <f t="shared" si="26"/>
        <v>32799.338762228406</v>
      </c>
    </row>
    <row r="210" spans="1:7" x14ac:dyDescent="0.2">
      <c r="A210" s="25">
        <v>201</v>
      </c>
      <c r="B210" s="26">
        <f t="shared" si="27"/>
        <v>49919</v>
      </c>
      <c r="C210" s="27">
        <f t="shared" si="24"/>
        <v>95.664738056499473</v>
      </c>
      <c r="D210" s="27">
        <f t="shared" si="25"/>
        <v>774.27483891814052</v>
      </c>
      <c r="E210" s="27">
        <f t="shared" si="28"/>
        <v>56882.918895212912</v>
      </c>
      <c r="F210" s="27">
        <f t="shared" si="28"/>
        <v>117974.93607668973</v>
      </c>
      <c r="G210" s="27">
        <f t="shared" si="26"/>
        <v>32025.06392331027</v>
      </c>
    </row>
    <row r="211" spans="1:7" x14ac:dyDescent="0.2">
      <c r="A211" s="25">
        <v>202</v>
      </c>
      <c r="B211" s="26">
        <f t="shared" si="27"/>
        <v>49949</v>
      </c>
      <c r="C211" s="27">
        <f t="shared" si="24"/>
        <v>93.406436442988223</v>
      </c>
      <c r="D211" s="27">
        <f t="shared" si="25"/>
        <v>776.53314053165172</v>
      </c>
      <c r="E211" s="27">
        <f t="shared" si="28"/>
        <v>56976.325331655898</v>
      </c>
      <c r="F211" s="27">
        <f t="shared" si="28"/>
        <v>118751.46921722138</v>
      </c>
      <c r="G211" s="27">
        <f t="shared" si="26"/>
        <v>31248.530782778616</v>
      </c>
    </row>
    <row r="212" spans="1:7" x14ac:dyDescent="0.2">
      <c r="A212" s="25">
        <v>203</v>
      </c>
      <c r="B212" s="26">
        <f t="shared" si="27"/>
        <v>49980</v>
      </c>
      <c r="C212" s="27">
        <f t="shared" si="24"/>
        <v>91.141548116437576</v>
      </c>
      <c r="D212" s="27">
        <f t="shared" si="25"/>
        <v>778.79802885820243</v>
      </c>
      <c r="E212" s="27">
        <f t="shared" si="28"/>
        <v>57067.466879772335</v>
      </c>
      <c r="F212" s="27">
        <f t="shared" si="28"/>
        <v>119530.26724607959</v>
      </c>
      <c r="G212" s="27">
        <f t="shared" si="26"/>
        <v>30469.732753920413</v>
      </c>
    </row>
    <row r="213" spans="1:7" x14ac:dyDescent="0.2">
      <c r="A213" s="25">
        <v>204</v>
      </c>
      <c r="B213" s="26">
        <f t="shared" si="27"/>
        <v>50010</v>
      </c>
      <c r="C213" s="27">
        <f t="shared" si="24"/>
        <v>88.870053865601164</v>
      </c>
      <c r="D213" s="27">
        <f t="shared" si="25"/>
        <v>781.06952310903864</v>
      </c>
      <c r="E213" s="27">
        <f t="shared" si="28"/>
        <v>57156.336933637933</v>
      </c>
      <c r="F213" s="27">
        <f t="shared" si="28"/>
        <v>120311.33676918862</v>
      </c>
      <c r="G213" s="27">
        <f t="shared" si="26"/>
        <v>29688.663230811377</v>
      </c>
    </row>
    <row r="214" spans="1:7" x14ac:dyDescent="0.2">
      <c r="A214" s="25">
        <v>205</v>
      </c>
      <c r="B214" s="26">
        <f t="shared" si="27"/>
        <v>50041</v>
      </c>
      <c r="C214" s="27">
        <f t="shared" si="24"/>
        <v>86.591934423199802</v>
      </c>
      <c r="D214" s="27">
        <f t="shared" si="25"/>
        <v>783.34764255144012</v>
      </c>
      <c r="E214" s="27">
        <f t="shared" si="28"/>
        <v>57242.928868061135</v>
      </c>
      <c r="F214" s="27">
        <f t="shared" si="28"/>
        <v>121094.68441174006</v>
      </c>
      <c r="G214" s="27">
        <f t="shared" si="26"/>
        <v>28905.315588259939</v>
      </c>
    </row>
    <row r="215" spans="1:7" x14ac:dyDescent="0.2">
      <c r="A215" s="25">
        <v>206</v>
      </c>
      <c r="B215" s="26">
        <f t="shared" si="27"/>
        <v>50072</v>
      </c>
      <c r="C215" s="27">
        <f t="shared" si="24"/>
        <v>84.307170465758105</v>
      </c>
      <c r="D215" s="27">
        <f t="shared" si="25"/>
        <v>785.6324065088819</v>
      </c>
      <c r="E215" s="27">
        <f t="shared" si="28"/>
        <v>57327.236038526891</v>
      </c>
      <c r="F215" s="27">
        <f t="shared" si="28"/>
        <v>121880.31681824895</v>
      </c>
      <c r="G215" s="27">
        <f t="shared" si="26"/>
        <v>28119.683181751054</v>
      </c>
    </row>
    <row r="216" spans="1:7" x14ac:dyDescent="0.2">
      <c r="A216" s="25">
        <v>207</v>
      </c>
      <c r="B216" s="26">
        <f t="shared" si="27"/>
        <v>50100</v>
      </c>
      <c r="C216" s="27">
        <f t="shared" si="24"/>
        <v>82.015742613440523</v>
      </c>
      <c r="D216" s="27">
        <f t="shared" si="25"/>
        <v>787.92383436119951</v>
      </c>
      <c r="E216" s="27">
        <f t="shared" si="28"/>
        <v>57409.25178114033</v>
      </c>
      <c r="F216" s="27">
        <f t="shared" si="28"/>
        <v>122668.24065261014</v>
      </c>
      <c r="G216" s="27">
        <f t="shared" si="26"/>
        <v>27331.75934738986</v>
      </c>
    </row>
    <row r="217" spans="1:7" x14ac:dyDescent="0.2">
      <c r="A217" s="25">
        <v>208</v>
      </c>
      <c r="B217" s="26">
        <f t="shared" si="27"/>
        <v>50131</v>
      </c>
      <c r="C217" s="27">
        <f t="shared" si="24"/>
        <v>79.717631429887035</v>
      </c>
      <c r="D217" s="27">
        <f t="shared" si="25"/>
        <v>790.221945544753</v>
      </c>
      <c r="E217" s="27">
        <f t="shared" si="28"/>
        <v>57488.969412570215</v>
      </c>
      <c r="F217" s="27">
        <f t="shared" si="28"/>
        <v>123458.46259815489</v>
      </c>
      <c r="G217" s="27">
        <f t="shared" si="26"/>
        <v>26541.537401845111</v>
      </c>
    </row>
    <row r="218" spans="1:7" x14ac:dyDescent="0.2">
      <c r="A218" s="25">
        <v>209</v>
      </c>
      <c r="B218" s="26">
        <f t="shared" si="27"/>
        <v>50161</v>
      </c>
      <c r="C218" s="27">
        <f t="shared" si="24"/>
        <v>77.412817422048178</v>
      </c>
      <c r="D218" s="27">
        <f t="shared" si="25"/>
        <v>792.52675955259167</v>
      </c>
      <c r="E218" s="27">
        <f t="shared" si="28"/>
        <v>57566.382229992261</v>
      </c>
      <c r="F218" s="27">
        <f t="shared" si="28"/>
        <v>124250.98935770748</v>
      </c>
      <c r="G218" s="27">
        <f t="shared" si="26"/>
        <v>25749.010642292516</v>
      </c>
    </row>
    <row r="219" spans="1:7" x14ac:dyDescent="0.2">
      <c r="A219" s="25">
        <v>210</v>
      </c>
      <c r="B219" s="26">
        <f t="shared" si="27"/>
        <v>50192</v>
      </c>
      <c r="C219" s="27">
        <f t="shared" si="24"/>
        <v>75.101281040019785</v>
      </c>
      <c r="D219" s="27">
        <f t="shared" si="25"/>
        <v>794.83829593462008</v>
      </c>
      <c r="E219" s="27">
        <f t="shared" ref="E219:F234" si="29">E218+C219</f>
        <v>57641.483511032282</v>
      </c>
      <c r="F219" s="27">
        <f t="shared" si="29"/>
        <v>125045.8276536421</v>
      </c>
      <c r="G219" s="27">
        <f t="shared" si="26"/>
        <v>24954.172346357896</v>
      </c>
    </row>
    <row r="220" spans="1:7" x14ac:dyDescent="0.2">
      <c r="A220" s="25">
        <v>211</v>
      </c>
      <c r="B220" s="26">
        <f t="shared" si="27"/>
        <v>50222</v>
      </c>
      <c r="C220" s="27">
        <f t="shared" si="24"/>
        <v>72.783002676877132</v>
      </c>
      <c r="D220" s="27">
        <f t="shared" si="25"/>
        <v>797.15657429776275</v>
      </c>
      <c r="E220" s="27">
        <f t="shared" si="29"/>
        <v>57714.266513709161</v>
      </c>
      <c r="F220" s="27">
        <f t="shared" si="29"/>
        <v>125842.98422793987</v>
      </c>
      <c r="G220" s="27">
        <f t="shared" si="26"/>
        <v>24157.015772060127</v>
      </c>
    </row>
    <row r="221" spans="1:7" x14ac:dyDescent="0.2">
      <c r="A221" s="25">
        <v>212</v>
      </c>
      <c r="B221" s="26">
        <f t="shared" si="27"/>
        <v>50253</v>
      </c>
      <c r="C221" s="27">
        <f t="shared" si="24"/>
        <v>70.457962668508671</v>
      </c>
      <c r="D221" s="27">
        <f t="shared" si="25"/>
        <v>799.48161430613129</v>
      </c>
      <c r="E221" s="27">
        <f t="shared" si="29"/>
        <v>57784.724476377669</v>
      </c>
      <c r="F221" s="27">
        <f t="shared" si="29"/>
        <v>126642.46584224601</v>
      </c>
      <c r="G221" s="27">
        <f t="shared" si="26"/>
        <v>23357.534157753995</v>
      </c>
    </row>
    <row r="222" spans="1:7" x14ac:dyDescent="0.2">
      <c r="A222" s="25">
        <v>213</v>
      </c>
      <c r="B222" s="26">
        <f t="shared" si="27"/>
        <v>50284</v>
      </c>
      <c r="C222" s="27">
        <f t="shared" si="24"/>
        <v>68.126141293449109</v>
      </c>
      <c r="D222" s="27">
        <f t="shared" si="25"/>
        <v>801.81343568119075</v>
      </c>
      <c r="E222" s="27">
        <f t="shared" si="29"/>
        <v>57852.850617671116</v>
      </c>
      <c r="F222" s="27">
        <f t="shared" si="29"/>
        <v>127444.2792779272</v>
      </c>
      <c r="G222" s="27">
        <f t="shared" si="26"/>
        <v>22555.720722072801</v>
      </c>
    </row>
    <row r="223" spans="1:7" x14ac:dyDescent="0.2">
      <c r="A223" s="25">
        <v>214</v>
      </c>
      <c r="B223" s="26">
        <f t="shared" si="27"/>
        <v>50314</v>
      </c>
      <c r="C223" s="27">
        <f t="shared" si="24"/>
        <v>65.787518772712303</v>
      </c>
      <c r="D223" s="27">
        <f t="shared" si="25"/>
        <v>804.15205820192773</v>
      </c>
      <c r="E223" s="27">
        <f t="shared" si="29"/>
        <v>57918.638136443828</v>
      </c>
      <c r="F223" s="27">
        <f t="shared" si="29"/>
        <v>128248.43133612913</v>
      </c>
      <c r="G223" s="27">
        <f t="shared" si="26"/>
        <v>21751.568663870872</v>
      </c>
    </row>
    <row r="224" spans="1:7" x14ac:dyDescent="0.2">
      <c r="A224" s="25">
        <v>215</v>
      </c>
      <c r="B224" s="26">
        <f t="shared" si="27"/>
        <v>50345</v>
      </c>
      <c r="C224" s="27">
        <f t="shared" si="24"/>
        <v>63.442075269623345</v>
      </c>
      <c r="D224" s="27">
        <f t="shared" si="25"/>
        <v>806.49750170501659</v>
      </c>
      <c r="E224" s="27">
        <f t="shared" si="29"/>
        <v>57982.080211713452</v>
      </c>
      <c r="F224" s="27">
        <f t="shared" si="29"/>
        <v>129054.92883783414</v>
      </c>
      <c r="G224" s="27">
        <f t="shared" si="26"/>
        <v>20945.071162165856</v>
      </c>
    </row>
    <row r="225" spans="1:7" x14ac:dyDescent="0.2">
      <c r="A225" s="25">
        <v>216</v>
      </c>
      <c r="B225" s="26">
        <f t="shared" si="27"/>
        <v>50375</v>
      </c>
      <c r="C225" s="27">
        <f t="shared" si="24"/>
        <v>61.089790889650381</v>
      </c>
      <c r="D225" s="27">
        <f t="shared" si="25"/>
        <v>808.84978608498955</v>
      </c>
      <c r="E225" s="27">
        <f t="shared" si="29"/>
        <v>58043.170002603103</v>
      </c>
      <c r="F225" s="27">
        <f t="shared" si="29"/>
        <v>129863.77862391913</v>
      </c>
      <c r="G225" s="27">
        <f t="shared" si="26"/>
        <v>20136.221376080866</v>
      </c>
    </row>
    <row r="226" spans="1:7" x14ac:dyDescent="0.2">
      <c r="A226" s="25">
        <v>217</v>
      </c>
      <c r="B226" s="26">
        <f t="shared" si="27"/>
        <v>50406</v>
      </c>
      <c r="C226" s="27">
        <f t="shared" si="24"/>
        <v>58.730645680235831</v>
      </c>
      <c r="D226" s="27">
        <f t="shared" si="25"/>
        <v>811.20893129440401</v>
      </c>
      <c r="E226" s="27">
        <f t="shared" si="29"/>
        <v>58101.900648283336</v>
      </c>
      <c r="F226" s="27">
        <f t="shared" si="29"/>
        <v>130674.98755521353</v>
      </c>
      <c r="G226" s="27">
        <f t="shared" si="26"/>
        <v>19325.012444786465</v>
      </c>
    </row>
    <row r="227" spans="1:7" x14ac:dyDescent="0.2">
      <c r="A227" s="25">
        <v>218</v>
      </c>
      <c r="B227" s="26">
        <f t="shared" si="27"/>
        <v>50437</v>
      </c>
      <c r="C227" s="27">
        <f t="shared" si="24"/>
        <v>56.364619630627153</v>
      </c>
      <c r="D227" s="27">
        <f t="shared" si="25"/>
        <v>813.57495734401277</v>
      </c>
      <c r="E227" s="27">
        <f t="shared" si="29"/>
        <v>58158.265267913965</v>
      </c>
      <c r="F227" s="27">
        <f t="shared" si="29"/>
        <v>131488.56251255755</v>
      </c>
      <c r="G227" s="27">
        <f t="shared" si="26"/>
        <v>18511.437487442454</v>
      </c>
    </row>
    <row r="228" spans="1:7" x14ac:dyDescent="0.2">
      <c r="A228" s="25">
        <v>219</v>
      </c>
      <c r="B228" s="26">
        <f t="shared" si="27"/>
        <v>50465</v>
      </c>
      <c r="C228" s="27">
        <f t="shared" si="24"/>
        <v>53.991692671707121</v>
      </c>
      <c r="D228" s="27">
        <f t="shared" si="25"/>
        <v>815.94788430293272</v>
      </c>
      <c r="E228" s="27">
        <f t="shared" si="29"/>
        <v>58212.25696058567</v>
      </c>
      <c r="F228" s="27">
        <f t="shared" si="29"/>
        <v>132304.51039686048</v>
      </c>
      <c r="G228" s="27">
        <f t="shared" si="26"/>
        <v>17695.489603139518</v>
      </c>
    </row>
    <row r="229" spans="1:7" x14ac:dyDescent="0.2">
      <c r="A229" s="25">
        <v>220</v>
      </c>
      <c r="B229" s="26">
        <f t="shared" si="27"/>
        <v>50496</v>
      </c>
      <c r="C229" s="27">
        <f t="shared" si="24"/>
        <v>51.611844675823555</v>
      </c>
      <c r="D229" s="27">
        <f t="shared" si="25"/>
        <v>818.32773229881627</v>
      </c>
      <c r="E229" s="27">
        <f t="shared" si="29"/>
        <v>58263.868805261496</v>
      </c>
      <c r="F229" s="27">
        <f t="shared" si="29"/>
        <v>133122.8381291593</v>
      </c>
      <c r="G229" s="27">
        <f t="shared" si="26"/>
        <v>16877.161870840704</v>
      </c>
    </row>
    <row r="230" spans="1:7" x14ac:dyDescent="0.2">
      <c r="A230" s="25">
        <v>221</v>
      </c>
      <c r="B230" s="26">
        <f t="shared" si="27"/>
        <v>50526</v>
      </c>
      <c r="C230" s="27">
        <f t="shared" si="24"/>
        <v>49.225055456618684</v>
      </c>
      <c r="D230" s="27">
        <f t="shared" si="25"/>
        <v>820.71452151802123</v>
      </c>
      <c r="E230" s="27">
        <f t="shared" si="29"/>
        <v>58313.093860718116</v>
      </c>
      <c r="F230" s="27">
        <f t="shared" si="29"/>
        <v>133943.55265067733</v>
      </c>
      <c r="G230" s="27">
        <f t="shared" si="26"/>
        <v>16056.447349322669</v>
      </c>
    </row>
    <row r="231" spans="1:7" x14ac:dyDescent="0.2">
      <c r="A231" s="25">
        <v>222</v>
      </c>
      <c r="B231" s="26">
        <f t="shared" si="27"/>
        <v>50557</v>
      </c>
      <c r="C231" s="27">
        <f t="shared" si="24"/>
        <v>46.831304768857784</v>
      </c>
      <c r="D231" s="27">
        <f t="shared" si="25"/>
        <v>823.1082722057821</v>
      </c>
      <c r="E231" s="27">
        <f t="shared" si="29"/>
        <v>58359.925165486973</v>
      </c>
      <c r="F231" s="27">
        <f t="shared" si="29"/>
        <v>134766.66092288311</v>
      </c>
      <c r="G231" s="27">
        <f t="shared" si="26"/>
        <v>15233.339077116892</v>
      </c>
    </row>
    <row r="232" spans="1:7" x14ac:dyDescent="0.2">
      <c r="A232" s="25">
        <v>223</v>
      </c>
      <c r="B232" s="26">
        <f t="shared" si="27"/>
        <v>50587</v>
      </c>
      <c r="C232" s="27">
        <f t="shared" si="24"/>
        <v>44.430572308257581</v>
      </c>
      <c r="D232" s="27">
        <f t="shared" si="25"/>
        <v>825.50900466638245</v>
      </c>
      <c r="E232" s="27">
        <f t="shared" si="29"/>
        <v>58404.355737795231</v>
      </c>
      <c r="F232" s="27">
        <f t="shared" si="29"/>
        <v>135592.16992754949</v>
      </c>
      <c r="G232" s="27">
        <f t="shared" si="26"/>
        <v>14407.83007245051</v>
      </c>
    </row>
    <row r="233" spans="1:7" x14ac:dyDescent="0.2">
      <c r="A233" s="25">
        <v>224</v>
      </c>
      <c r="B233" s="26">
        <f t="shared" si="27"/>
        <v>50618</v>
      </c>
      <c r="C233" s="27">
        <f t="shared" si="24"/>
        <v>42.022837711313969</v>
      </c>
      <c r="D233" s="27">
        <f t="shared" si="25"/>
        <v>827.91673926332589</v>
      </c>
      <c r="E233" s="27">
        <f t="shared" si="29"/>
        <v>58446.378575506547</v>
      </c>
      <c r="F233" s="27">
        <f t="shared" si="29"/>
        <v>136420.08666681283</v>
      </c>
      <c r="G233" s="27">
        <f t="shared" si="26"/>
        <v>13579.913333187171</v>
      </c>
    </row>
    <row r="234" spans="1:7" x14ac:dyDescent="0.2">
      <c r="A234" s="25">
        <v>225</v>
      </c>
      <c r="B234" s="26">
        <f t="shared" si="27"/>
        <v>50649</v>
      </c>
      <c r="C234" s="27">
        <f t="shared" si="24"/>
        <v>39.608080555129263</v>
      </c>
      <c r="D234" s="27">
        <f t="shared" si="25"/>
        <v>830.3314964195107</v>
      </c>
      <c r="E234" s="27">
        <f t="shared" si="29"/>
        <v>58485.986656061679</v>
      </c>
      <c r="F234" s="27">
        <f t="shared" si="29"/>
        <v>137250.41816323233</v>
      </c>
      <c r="G234" s="27">
        <f t="shared" si="26"/>
        <v>12749.581836767669</v>
      </c>
    </row>
    <row r="235" spans="1:7" x14ac:dyDescent="0.2">
      <c r="A235" s="25">
        <v>226</v>
      </c>
      <c r="B235" s="26">
        <f t="shared" si="27"/>
        <v>50679</v>
      </c>
      <c r="C235" s="27">
        <f t="shared" si="24"/>
        <v>37.186280357239028</v>
      </c>
      <c r="D235" s="27">
        <f t="shared" si="25"/>
        <v>832.75329661740091</v>
      </c>
      <c r="E235" s="27">
        <f t="shared" ref="E235:F249" si="30">E234+C235</f>
        <v>58523.172936418916</v>
      </c>
      <c r="F235" s="27">
        <f t="shared" si="30"/>
        <v>138083.17145984972</v>
      </c>
      <c r="G235" s="27">
        <f t="shared" si="26"/>
        <v>11916.82854015028</v>
      </c>
    </row>
    <row r="236" spans="1:7" x14ac:dyDescent="0.2">
      <c r="A236" s="25">
        <v>227</v>
      </c>
      <c r="B236" s="26">
        <f t="shared" si="27"/>
        <v>50710</v>
      </c>
      <c r="C236" s="27">
        <f t="shared" si="24"/>
        <v>34.75741657543827</v>
      </c>
      <c r="D236" s="27">
        <f t="shared" si="25"/>
        <v>835.18216039920173</v>
      </c>
      <c r="E236" s="27">
        <f t="shared" si="30"/>
        <v>58557.930352994357</v>
      </c>
      <c r="F236" s="27">
        <f t="shared" si="30"/>
        <v>138918.35362024893</v>
      </c>
      <c r="G236" s="27">
        <f t="shared" si="26"/>
        <v>11081.646379751066</v>
      </c>
    </row>
    <row r="237" spans="1:7" x14ac:dyDescent="0.2">
      <c r="A237" s="25">
        <v>228</v>
      </c>
      <c r="B237" s="26">
        <f t="shared" si="27"/>
        <v>50740</v>
      </c>
      <c r="C237" s="27">
        <f t="shared" si="24"/>
        <v>32.321468607607265</v>
      </c>
      <c r="D237" s="27">
        <f t="shared" si="25"/>
        <v>837.61810836703251</v>
      </c>
      <c r="E237" s="27">
        <f t="shared" si="30"/>
        <v>58590.251821601967</v>
      </c>
      <c r="F237" s="27">
        <f t="shared" si="30"/>
        <v>139755.97172861596</v>
      </c>
      <c r="G237" s="27">
        <f t="shared" si="26"/>
        <v>10244.028271384042</v>
      </c>
    </row>
    <row r="238" spans="1:7" x14ac:dyDescent="0.2">
      <c r="A238" s="25">
        <v>229</v>
      </c>
      <c r="B238" s="26">
        <f t="shared" si="27"/>
        <v>50771</v>
      </c>
      <c r="C238" s="27">
        <f t="shared" si="24"/>
        <v>29.878415791536753</v>
      </c>
      <c r="D238" s="27">
        <f t="shared" si="25"/>
        <v>840.0611611831032</v>
      </c>
      <c r="E238" s="27">
        <f t="shared" si="30"/>
        <v>58620.130237393503</v>
      </c>
      <c r="F238" s="27">
        <f t="shared" si="30"/>
        <v>140596.03288979907</v>
      </c>
      <c r="G238" s="27">
        <f t="shared" si="26"/>
        <v>9403.9671102009306</v>
      </c>
    </row>
    <row r="239" spans="1:7" x14ac:dyDescent="0.2">
      <c r="A239" s="25">
        <v>230</v>
      </c>
      <c r="B239" s="26">
        <f t="shared" si="27"/>
        <v>50802</v>
      </c>
      <c r="C239" s="27">
        <f t="shared" si="24"/>
        <v>27.428237404752704</v>
      </c>
      <c r="D239" s="27">
        <f t="shared" si="25"/>
        <v>842.51133956988713</v>
      </c>
      <c r="E239" s="27">
        <f t="shared" si="30"/>
        <v>58647.558474798258</v>
      </c>
      <c r="F239" s="27">
        <f t="shared" si="30"/>
        <v>141438.54422936897</v>
      </c>
      <c r="G239" s="27">
        <f t="shared" si="26"/>
        <v>8561.4557706310297</v>
      </c>
    </row>
    <row r="240" spans="1:7" x14ac:dyDescent="0.2">
      <c r="A240" s="25">
        <v>231</v>
      </c>
      <c r="B240" s="26">
        <f t="shared" si="27"/>
        <v>50830</v>
      </c>
      <c r="C240" s="27">
        <f t="shared" si="24"/>
        <v>24.970912664340535</v>
      </c>
      <c r="D240" s="27">
        <f t="shared" si="25"/>
        <v>844.96866431029946</v>
      </c>
      <c r="E240" s="27">
        <f t="shared" si="30"/>
        <v>58672.5293874626</v>
      </c>
      <c r="F240" s="27">
        <f t="shared" si="30"/>
        <v>142283.51289367926</v>
      </c>
      <c r="G240" s="27">
        <f t="shared" si="26"/>
        <v>7716.4871063207393</v>
      </c>
    </row>
    <row r="241" spans="1:7" x14ac:dyDescent="0.2">
      <c r="A241" s="25">
        <v>232</v>
      </c>
      <c r="B241" s="26">
        <f t="shared" si="27"/>
        <v>50861</v>
      </c>
      <c r="C241" s="27">
        <f t="shared" si="24"/>
        <v>22.506420726768827</v>
      </c>
      <c r="D241" s="27">
        <f t="shared" si="25"/>
        <v>847.43315624787112</v>
      </c>
      <c r="E241" s="27">
        <f t="shared" si="30"/>
        <v>58695.035808189372</v>
      </c>
      <c r="F241" s="27">
        <f t="shared" si="30"/>
        <v>143130.94604992712</v>
      </c>
      <c r="G241" s="27">
        <f t="shared" si="26"/>
        <v>6869.0539500728773</v>
      </c>
    </row>
    <row r="242" spans="1:7" x14ac:dyDescent="0.2">
      <c r="A242" s="25">
        <v>233</v>
      </c>
      <c r="B242" s="26">
        <f t="shared" si="27"/>
        <v>50891</v>
      </c>
      <c r="C242" s="27">
        <f t="shared" si="24"/>
        <v>20.034740687712535</v>
      </c>
      <c r="D242" s="27">
        <f t="shared" si="25"/>
        <v>849.90483628692743</v>
      </c>
      <c r="E242" s="27">
        <f t="shared" si="30"/>
        <v>58715.070548877084</v>
      </c>
      <c r="F242" s="27">
        <f t="shared" si="30"/>
        <v>143980.85088621406</v>
      </c>
      <c r="G242" s="27">
        <f t="shared" si="26"/>
        <v>6019.1491137859412</v>
      </c>
    </row>
    <row r="243" spans="1:7" x14ac:dyDescent="0.2">
      <c r="A243" s="25">
        <v>234</v>
      </c>
      <c r="B243" s="26">
        <f t="shared" si="27"/>
        <v>50922</v>
      </c>
      <c r="C243" s="27">
        <f t="shared" si="24"/>
        <v>17.555851581875665</v>
      </c>
      <c r="D243" s="27">
        <f t="shared" si="25"/>
        <v>852.38372539276429</v>
      </c>
      <c r="E243" s="27">
        <f t="shared" si="30"/>
        <v>58732.626400458961</v>
      </c>
      <c r="F243" s="27">
        <f t="shared" si="30"/>
        <v>144833.23461160684</v>
      </c>
      <c r="G243" s="27">
        <f t="shared" si="26"/>
        <v>5166.7653883931634</v>
      </c>
    </row>
    <row r="244" spans="1:7" x14ac:dyDescent="0.2">
      <c r="A244" s="25">
        <v>235</v>
      </c>
      <c r="B244" s="26">
        <f t="shared" si="27"/>
        <v>50952</v>
      </c>
      <c r="C244" s="27">
        <f t="shared" si="24"/>
        <v>15.069732382813436</v>
      </c>
      <c r="D244" s="27">
        <f t="shared" si="25"/>
        <v>854.86984459182645</v>
      </c>
      <c r="E244" s="27">
        <f t="shared" si="30"/>
        <v>58747.696132841775</v>
      </c>
      <c r="F244" s="27">
        <f t="shared" si="30"/>
        <v>145688.10445619866</v>
      </c>
      <c r="G244" s="27">
        <f t="shared" si="26"/>
        <v>4311.8955438013363</v>
      </c>
    </row>
    <row r="245" spans="1:7" x14ac:dyDescent="0.2">
      <c r="A245" s="25">
        <v>236</v>
      </c>
      <c r="B245" s="26">
        <f t="shared" si="27"/>
        <v>50983</v>
      </c>
      <c r="C245" s="27">
        <f t="shared" si="24"/>
        <v>12.576362002753937</v>
      </c>
      <c r="D245" s="27">
        <f t="shared" si="25"/>
        <v>857.3632149718859</v>
      </c>
      <c r="E245" s="27">
        <f t="shared" si="30"/>
        <v>58760.272494844532</v>
      </c>
      <c r="F245" s="27">
        <f t="shared" si="30"/>
        <v>146545.46767117054</v>
      </c>
      <c r="G245" s="27">
        <f t="shared" si="26"/>
        <v>3454.5323288294603</v>
      </c>
    </row>
    <row r="246" spans="1:7" x14ac:dyDescent="0.2">
      <c r="A246" s="25">
        <v>237</v>
      </c>
      <c r="B246" s="26">
        <f t="shared" si="27"/>
        <v>51014</v>
      </c>
      <c r="C246" s="27">
        <f t="shared" si="24"/>
        <v>10.075719292419272</v>
      </c>
      <c r="D246" s="27">
        <f t="shared" si="25"/>
        <v>859.86385768222067</v>
      </c>
      <c r="E246" s="27">
        <f t="shared" si="30"/>
        <v>58770.348214136953</v>
      </c>
      <c r="F246" s="27">
        <f t="shared" si="30"/>
        <v>147405.33152885275</v>
      </c>
      <c r="G246" s="27">
        <f t="shared" si="26"/>
        <v>2594.6684711472481</v>
      </c>
    </row>
    <row r="247" spans="1:7" x14ac:dyDescent="0.2">
      <c r="A247" s="25">
        <v>238</v>
      </c>
      <c r="B247" s="26">
        <f t="shared" si="27"/>
        <v>51044</v>
      </c>
      <c r="C247" s="27">
        <f t="shared" si="24"/>
        <v>7.5677830408461286</v>
      </c>
      <c r="D247" s="27">
        <f t="shared" si="25"/>
        <v>862.37179393379381</v>
      </c>
      <c r="E247" s="27">
        <f t="shared" si="30"/>
        <v>58777.915997177799</v>
      </c>
      <c r="F247" s="27">
        <f t="shared" si="30"/>
        <v>148267.70332278655</v>
      </c>
      <c r="G247" s="27">
        <f t="shared" si="26"/>
        <v>1732.2966772134532</v>
      </c>
    </row>
    <row r="248" spans="1:7" x14ac:dyDescent="0.2">
      <c r="A248" s="25">
        <v>239</v>
      </c>
      <c r="B248" s="26">
        <f t="shared" si="27"/>
        <v>51075</v>
      </c>
      <c r="C248" s="27">
        <f t="shared" si="24"/>
        <v>5.0525319752058966</v>
      </c>
      <c r="D248" s="27">
        <f t="shared" si="25"/>
        <v>864.88704499943401</v>
      </c>
      <c r="E248" s="27">
        <f t="shared" si="30"/>
        <v>58782.968529153004</v>
      </c>
      <c r="F248" s="27">
        <f t="shared" si="30"/>
        <v>149132.59036778598</v>
      </c>
      <c r="G248" s="27">
        <f t="shared" si="26"/>
        <v>867.4096322140249</v>
      </c>
    </row>
    <row r="249" spans="1:7" x14ac:dyDescent="0.2">
      <c r="A249" s="25">
        <v>240</v>
      </c>
      <c r="B249" s="26">
        <f t="shared" si="27"/>
        <v>51105</v>
      </c>
      <c r="C249" s="27">
        <f t="shared" si="24"/>
        <v>2.5299447606242125</v>
      </c>
      <c r="D249" s="27">
        <f t="shared" si="25"/>
        <v>867.40963221401557</v>
      </c>
      <c r="E249" s="27">
        <f t="shared" si="30"/>
        <v>58785.498473913627</v>
      </c>
      <c r="F249" s="27">
        <f t="shared" si="30"/>
        <v>150000</v>
      </c>
      <c r="G249" s="27">
        <f t="shared" si="26"/>
        <v>0</v>
      </c>
    </row>
  </sheetData>
  <printOptions gridLinesSet="0"/>
  <pageMargins left="0.31" right="0.43" top="0.984251969" bottom="0.984251969" header="0.4921259845" footer="0.4921259845"/>
  <pageSetup paperSize="9" orientation="portrait" horizontalDpi="360" verticalDpi="36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Simulation</vt:lpstr>
      <vt:lpstr>amort</vt:lpstr>
      <vt:lpstr>emprunt</vt:lpstr>
      <vt:lpstr>emprunt!Début_échéance</vt:lpstr>
      <vt:lpstr>emprunt!Dernière_période</vt:lpstr>
      <vt:lpstr>emprunt!Durée</vt:lpstr>
      <vt:lpstr>emprunt!Mensualité</vt:lpstr>
      <vt:lpstr>emprunt!Mensualités</vt:lpstr>
      <vt:lpstr>emprunt!Montant</vt:lpstr>
      <vt:lpstr>emprunt!Taux_Annuel</vt:lpstr>
      <vt:lpstr>Simulation!Zone_d_impression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lodde</dc:creator>
  <cp:lastModifiedBy>Eric ROLLIN</cp:lastModifiedBy>
  <cp:lastPrinted>2020-02-06T08:32:45Z</cp:lastPrinted>
  <dcterms:created xsi:type="dcterms:W3CDTF">2019-11-26T16:26:37Z</dcterms:created>
  <dcterms:modified xsi:type="dcterms:W3CDTF">2020-07-21T13:22:20Z</dcterms:modified>
</cp:coreProperties>
</file>