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O:\Plan Actions Stratégiques\LMNP\"/>
    </mc:Choice>
  </mc:AlternateContent>
  <bookViews>
    <workbookView xWindow="-120" yWindow="-120" windowWidth="29040" windowHeight="15840"/>
  </bookViews>
  <sheets>
    <sheet name="simul" sheetId="1" r:id="rId1"/>
    <sheet name="amort" sheetId="3" state="hidden" r:id="rId2"/>
    <sheet name="emprunt" sheetId="2" state="hidden" r:id="rId3"/>
  </sheets>
  <externalReferences>
    <externalReference r:id="rId4"/>
  </externalReferences>
  <definedNames>
    <definedName name="Début_échéance" localSheetId="2">emprunt!$F$3</definedName>
    <definedName name="Début_échéance">'[1]Plan d''amortissement SCI'!$F$3</definedName>
    <definedName name="Dernière_période" localSheetId="2">emprunt!$B$5</definedName>
    <definedName name="Dernière_période">'[1]Plan d''amortissement SCI'!$B$5</definedName>
    <definedName name="Durée" localSheetId="2">emprunt!$D$3</definedName>
    <definedName name="Durée">'[1]Plan d''amortissement SCI'!$D$3</definedName>
    <definedName name="Mensualité" localSheetId="2">emprunt!$A$5</definedName>
    <definedName name="Mensualité">'[1]Plan d''amortissement SCI'!$A$5</definedName>
    <definedName name="Mensualités" localSheetId="2">emprunt!$A$5</definedName>
    <definedName name="Montant" localSheetId="2">emprunt!$C$3</definedName>
    <definedName name="Montant">'[1]Plan d''amortissement SCI'!$C$3</definedName>
    <definedName name="Taux_Annuel" localSheetId="2">emprunt!$E$3</definedName>
    <definedName name="Taux_Annuel">'[1]Plan d''amortissement SCI'!$E$3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" i="1" l="1"/>
  <c r="E29" i="1"/>
  <c r="E11" i="1" l="1"/>
  <c r="F28" i="1"/>
  <c r="F30" i="1"/>
  <c r="M10" i="3" l="1"/>
  <c r="N12" i="3"/>
  <c r="P12" i="3" s="1"/>
  <c r="N10" i="3" l="1"/>
  <c r="E3" i="2"/>
  <c r="F32" i="1"/>
  <c r="D3" i="2"/>
  <c r="B5" i="2" s="1"/>
  <c r="C3" i="2"/>
  <c r="B10" i="2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81" i="2" s="1"/>
  <c r="B82" i="2" s="1"/>
  <c r="B83" i="2" s="1"/>
  <c r="B84" i="2" s="1"/>
  <c r="B85" i="2" s="1"/>
  <c r="B86" i="2" s="1"/>
  <c r="B87" i="2" s="1"/>
  <c r="B88" i="2" s="1"/>
  <c r="B89" i="2" s="1"/>
  <c r="B90" i="2" s="1"/>
  <c r="B91" i="2" s="1"/>
  <c r="B92" i="2" s="1"/>
  <c r="B93" i="2" s="1"/>
  <c r="B94" i="2" s="1"/>
  <c r="B95" i="2" s="1"/>
  <c r="B96" i="2" s="1"/>
  <c r="B97" i="2" s="1"/>
  <c r="B98" i="2" s="1"/>
  <c r="B99" i="2" s="1"/>
  <c r="B100" i="2" s="1"/>
  <c r="B101" i="2" s="1"/>
  <c r="B102" i="2" s="1"/>
  <c r="B103" i="2" s="1"/>
  <c r="B104" i="2" s="1"/>
  <c r="B105" i="2" s="1"/>
  <c r="B106" i="2" s="1"/>
  <c r="B107" i="2" s="1"/>
  <c r="B108" i="2" s="1"/>
  <c r="B109" i="2" s="1"/>
  <c r="B110" i="2" s="1"/>
  <c r="B111" i="2" s="1"/>
  <c r="B112" i="2" s="1"/>
  <c r="B113" i="2" s="1"/>
  <c r="B114" i="2" s="1"/>
  <c r="B115" i="2" s="1"/>
  <c r="B116" i="2" s="1"/>
  <c r="B117" i="2" s="1"/>
  <c r="B118" i="2" s="1"/>
  <c r="B119" i="2" s="1"/>
  <c r="B120" i="2" s="1"/>
  <c r="B121" i="2" s="1"/>
  <c r="B122" i="2" s="1"/>
  <c r="B123" i="2" s="1"/>
  <c r="B124" i="2" s="1"/>
  <c r="B125" i="2" s="1"/>
  <c r="B126" i="2" s="1"/>
  <c r="B127" i="2" s="1"/>
  <c r="B128" i="2" s="1"/>
  <c r="B129" i="2" s="1"/>
  <c r="B130" i="2" s="1"/>
  <c r="B131" i="2" s="1"/>
  <c r="B132" i="2" s="1"/>
  <c r="B133" i="2" s="1"/>
  <c r="B134" i="2" s="1"/>
  <c r="B135" i="2" s="1"/>
  <c r="B136" i="2" s="1"/>
  <c r="B137" i="2" s="1"/>
  <c r="B138" i="2" s="1"/>
  <c r="B139" i="2" s="1"/>
  <c r="B140" i="2" s="1"/>
  <c r="B141" i="2" s="1"/>
  <c r="B142" i="2" s="1"/>
  <c r="B143" i="2" s="1"/>
  <c r="B144" i="2" s="1"/>
  <c r="B145" i="2" s="1"/>
  <c r="B146" i="2" s="1"/>
  <c r="B147" i="2" s="1"/>
  <c r="B148" i="2" s="1"/>
  <c r="B149" i="2" s="1"/>
  <c r="B150" i="2" s="1"/>
  <c r="B151" i="2" s="1"/>
  <c r="B152" i="2" s="1"/>
  <c r="B153" i="2" s="1"/>
  <c r="B154" i="2" s="1"/>
  <c r="B155" i="2" s="1"/>
  <c r="B156" i="2" s="1"/>
  <c r="B157" i="2" s="1"/>
  <c r="B158" i="2" s="1"/>
  <c r="B159" i="2" s="1"/>
  <c r="B160" i="2" s="1"/>
  <c r="B161" i="2" s="1"/>
  <c r="B162" i="2" s="1"/>
  <c r="B163" i="2" s="1"/>
  <c r="B164" i="2" s="1"/>
  <c r="B165" i="2" s="1"/>
  <c r="B166" i="2" s="1"/>
  <c r="B167" i="2" s="1"/>
  <c r="B168" i="2" s="1"/>
  <c r="B169" i="2" s="1"/>
  <c r="B170" i="2" s="1"/>
  <c r="B171" i="2" s="1"/>
  <c r="B172" i="2" s="1"/>
  <c r="B173" i="2" s="1"/>
  <c r="B174" i="2" s="1"/>
  <c r="B175" i="2" s="1"/>
  <c r="B176" i="2" s="1"/>
  <c r="B177" i="2" s="1"/>
  <c r="B178" i="2" s="1"/>
  <c r="B179" i="2" s="1"/>
  <c r="B180" i="2" s="1"/>
  <c r="B181" i="2" s="1"/>
  <c r="B182" i="2" s="1"/>
  <c r="B183" i="2" s="1"/>
  <c r="B184" i="2" s="1"/>
  <c r="B185" i="2" s="1"/>
  <c r="B186" i="2" s="1"/>
  <c r="B187" i="2" s="1"/>
  <c r="B188" i="2" s="1"/>
  <c r="B189" i="2" s="1"/>
  <c r="B190" i="2" s="1"/>
  <c r="B191" i="2" s="1"/>
  <c r="B192" i="2" s="1"/>
  <c r="B193" i="2" s="1"/>
  <c r="B194" i="2" s="1"/>
  <c r="B195" i="2" s="1"/>
  <c r="B196" i="2" s="1"/>
  <c r="B197" i="2" s="1"/>
  <c r="B198" i="2" s="1"/>
  <c r="B199" i="2" s="1"/>
  <c r="B200" i="2" s="1"/>
  <c r="B201" i="2" s="1"/>
  <c r="B202" i="2" s="1"/>
  <c r="B203" i="2" s="1"/>
  <c r="B204" i="2" s="1"/>
  <c r="B205" i="2" s="1"/>
  <c r="B206" i="2" s="1"/>
  <c r="B207" i="2" s="1"/>
  <c r="B208" i="2" s="1"/>
  <c r="B209" i="2" s="1"/>
  <c r="B210" i="2" s="1"/>
  <c r="B211" i="2" s="1"/>
  <c r="B212" i="2" s="1"/>
  <c r="B213" i="2" s="1"/>
  <c r="B214" i="2" s="1"/>
  <c r="B215" i="2" s="1"/>
  <c r="B216" i="2" s="1"/>
  <c r="B217" i="2" s="1"/>
  <c r="B218" i="2" s="1"/>
  <c r="B219" i="2" s="1"/>
  <c r="B220" i="2" s="1"/>
  <c r="B221" i="2" s="1"/>
  <c r="B222" i="2" s="1"/>
  <c r="B223" i="2" s="1"/>
  <c r="B224" i="2" s="1"/>
  <c r="B225" i="2" s="1"/>
  <c r="B226" i="2" s="1"/>
  <c r="B227" i="2" s="1"/>
  <c r="B228" i="2" s="1"/>
  <c r="B229" i="2" s="1"/>
  <c r="B230" i="2" s="1"/>
  <c r="B231" i="2" s="1"/>
  <c r="B232" i="2" s="1"/>
  <c r="B233" i="2" s="1"/>
  <c r="B234" i="2" s="1"/>
  <c r="B235" i="2" s="1"/>
  <c r="B236" i="2" s="1"/>
  <c r="B237" i="2" s="1"/>
  <c r="B238" i="2" s="1"/>
  <c r="B239" i="2" s="1"/>
  <c r="B240" i="2" s="1"/>
  <c r="B241" i="2" s="1"/>
  <c r="B242" i="2" s="1"/>
  <c r="B243" i="2" s="1"/>
  <c r="B244" i="2" s="1"/>
  <c r="B245" i="2" s="1"/>
  <c r="B246" i="2" s="1"/>
  <c r="B247" i="2" s="1"/>
  <c r="B248" i="2" s="1"/>
  <c r="B249" i="2" s="1"/>
  <c r="N7" i="3" l="1"/>
  <c r="P7" i="3" s="1"/>
  <c r="N8" i="3"/>
  <c r="P8" i="3" s="1"/>
  <c r="N9" i="3"/>
  <c r="P9" i="3" s="1"/>
  <c r="N5" i="3"/>
  <c r="N6" i="3"/>
  <c r="P6" i="3" s="1"/>
  <c r="C202" i="2"/>
  <c r="C38" i="2"/>
  <c r="C22" i="2"/>
  <c r="C118" i="2"/>
  <c r="C30" i="2"/>
  <c r="C134" i="2"/>
  <c r="C150" i="2"/>
  <c r="C46" i="2"/>
  <c r="C166" i="2"/>
  <c r="C86" i="2"/>
  <c r="C54" i="2"/>
  <c r="D183" i="2"/>
  <c r="C70" i="2"/>
  <c r="C206" i="2"/>
  <c r="C14" i="2"/>
  <c r="C102" i="2"/>
  <c r="D249" i="2"/>
  <c r="D10" i="2"/>
  <c r="F10" i="2" s="1"/>
  <c r="C26" i="2"/>
  <c r="C42" i="2"/>
  <c r="C58" i="2"/>
  <c r="C74" i="2"/>
  <c r="C90" i="2"/>
  <c r="C106" i="2"/>
  <c r="C122" i="2"/>
  <c r="C138" i="2"/>
  <c r="C154" i="2"/>
  <c r="C170" i="2"/>
  <c r="C190" i="2"/>
  <c r="C214" i="2"/>
  <c r="D23" i="2"/>
  <c r="D39" i="2"/>
  <c r="D55" i="2"/>
  <c r="D71" i="2"/>
  <c r="D87" i="2"/>
  <c r="D103" i="2"/>
  <c r="D119" i="2"/>
  <c r="D135" i="2"/>
  <c r="D151" i="2"/>
  <c r="D167" i="2"/>
  <c r="C186" i="2"/>
  <c r="C210" i="2"/>
  <c r="D11" i="2"/>
  <c r="D27" i="2"/>
  <c r="D43" i="2"/>
  <c r="D59" i="2"/>
  <c r="D75" i="2"/>
  <c r="D91" i="2"/>
  <c r="D107" i="2"/>
  <c r="D123" i="2"/>
  <c r="D139" i="2"/>
  <c r="D155" i="2"/>
  <c r="D171" i="2"/>
  <c r="D191" i="2"/>
  <c r="D219" i="2"/>
  <c r="C62" i="2"/>
  <c r="C94" i="2"/>
  <c r="C126" i="2"/>
  <c r="C158" i="2"/>
  <c r="C174" i="2"/>
  <c r="C194" i="2"/>
  <c r="D31" i="2"/>
  <c r="D63" i="2"/>
  <c r="D95" i="2"/>
  <c r="D143" i="2"/>
  <c r="D175" i="2"/>
  <c r="D235" i="2"/>
  <c r="C18" i="2"/>
  <c r="C34" i="2"/>
  <c r="C50" i="2"/>
  <c r="C66" i="2"/>
  <c r="C82" i="2"/>
  <c r="C98" i="2"/>
  <c r="C114" i="2"/>
  <c r="C130" i="2"/>
  <c r="C146" i="2"/>
  <c r="C162" i="2"/>
  <c r="C178" i="2"/>
  <c r="D199" i="2"/>
  <c r="D243" i="2"/>
  <c r="C78" i="2"/>
  <c r="C110" i="2"/>
  <c r="C142" i="2"/>
  <c r="D227" i="2"/>
  <c r="D15" i="2"/>
  <c r="D47" i="2"/>
  <c r="D79" i="2"/>
  <c r="D111" i="2"/>
  <c r="D127" i="2"/>
  <c r="D159" i="2"/>
  <c r="C198" i="2"/>
  <c r="A5" i="2"/>
  <c r="A7" i="2" s="1"/>
  <c r="D19" i="2"/>
  <c r="D35" i="2"/>
  <c r="D51" i="2"/>
  <c r="D67" i="2"/>
  <c r="D83" i="2"/>
  <c r="D99" i="2"/>
  <c r="D115" i="2"/>
  <c r="D131" i="2"/>
  <c r="D147" i="2"/>
  <c r="D163" i="2"/>
  <c r="C182" i="2"/>
  <c r="C249" i="2"/>
  <c r="C12" i="2"/>
  <c r="C20" i="2"/>
  <c r="C28" i="2"/>
  <c r="C36" i="2"/>
  <c r="C44" i="2"/>
  <c r="C52" i="2"/>
  <c r="C60" i="2"/>
  <c r="C68" i="2"/>
  <c r="C76" i="2"/>
  <c r="C84" i="2"/>
  <c r="C92" i="2"/>
  <c r="C100" i="2"/>
  <c r="C108" i="2"/>
  <c r="C116" i="2"/>
  <c r="C124" i="2"/>
  <c r="C132" i="2"/>
  <c r="C140" i="2"/>
  <c r="C148" i="2"/>
  <c r="C156" i="2"/>
  <c r="C164" i="2"/>
  <c r="C172" i="2"/>
  <c r="C180" i="2"/>
  <c r="C188" i="2"/>
  <c r="C196" i="2"/>
  <c r="C204" i="2"/>
  <c r="C212" i="2"/>
  <c r="D223" i="2"/>
  <c r="D239" i="2"/>
  <c r="D179" i="2"/>
  <c r="D187" i="2"/>
  <c r="D195" i="2"/>
  <c r="D203" i="2"/>
  <c r="D211" i="2"/>
  <c r="D221" i="2"/>
  <c r="D237" i="2"/>
  <c r="D13" i="2"/>
  <c r="D21" i="2"/>
  <c r="D29" i="2"/>
  <c r="D37" i="2"/>
  <c r="D45" i="2"/>
  <c r="D53" i="2"/>
  <c r="D61" i="2"/>
  <c r="D69" i="2"/>
  <c r="D77" i="2"/>
  <c r="D85" i="2"/>
  <c r="D93" i="2"/>
  <c r="D101" i="2"/>
  <c r="D109" i="2"/>
  <c r="D117" i="2"/>
  <c r="D125" i="2"/>
  <c r="D133" i="2"/>
  <c r="D141" i="2"/>
  <c r="D149" i="2"/>
  <c r="D157" i="2"/>
  <c r="D165" i="2"/>
  <c r="D173" i="2"/>
  <c r="D181" i="2"/>
  <c r="D189" i="2"/>
  <c r="D197" i="2"/>
  <c r="D205" i="2"/>
  <c r="D213" i="2"/>
  <c r="D225" i="2"/>
  <c r="D241" i="2"/>
  <c r="D215" i="2"/>
  <c r="C16" i="2"/>
  <c r="C24" i="2"/>
  <c r="C32" i="2"/>
  <c r="C40" i="2"/>
  <c r="C48" i="2"/>
  <c r="C56" i="2"/>
  <c r="C64" i="2"/>
  <c r="C72" i="2"/>
  <c r="C80" i="2"/>
  <c r="C88" i="2"/>
  <c r="C96" i="2"/>
  <c r="C104" i="2"/>
  <c r="C112" i="2"/>
  <c r="C120" i="2"/>
  <c r="C128" i="2"/>
  <c r="C136" i="2"/>
  <c r="C144" i="2"/>
  <c r="C152" i="2"/>
  <c r="C160" i="2"/>
  <c r="C168" i="2"/>
  <c r="C176" i="2"/>
  <c r="C184" i="2"/>
  <c r="C192" i="2"/>
  <c r="C200" i="2"/>
  <c r="C208" i="2"/>
  <c r="D217" i="2"/>
  <c r="D231" i="2"/>
  <c r="D247" i="2"/>
  <c r="D207" i="2"/>
  <c r="D229" i="2"/>
  <c r="D245" i="2"/>
  <c r="C10" i="2"/>
  <c r="E10" i="2" s="1"/>
  <c r="D17" i="2"/>
  <c r="D25" i="2"/>
  <c r="D33" i="2"/>
  <c r="D41" i="2"/>
  <c r="D49" i="2"/>
  <c r="D57" i="2"/>
  <c r="D65" i="2"/>
  <c r="D73" i="2"/>
  <c r="D81" i="2"/>
  <c r="D89" i="2"/>
  <c r="D97" i="2"/>
  <c r="D105" i="2"/>
  <c r="D113" i="2"/>
  <c r="D121" i="2"/>
  <c r="D129" i="2"/>
  <c r="D137" i="2"/>
  <c r="D145" i="2"/>
  <c r="D153" i="2"/>
  <c r="D161" i="2"/>
  <c r="D169" i="2"/>
  <c r="D177" i="2"/>
  <c r="D185" i="2"/>
  <c r="D193" i="2"/>
  <c r="D201" i="2"/>
  <c r="D209" i="2"/>
  <c r="C218" i="2"/>
  <c r="D233" i="2"/>
  <c r="C222" i="2"/>
  <c r="C226" i="2"/>
  <c r="C230" i="2"/>
  <c r="C234" i="2"/>
  <c r="C238" i="2"/>
  <c r="C242" i="2"/>
  <c r="C246" i="2"/>
  <c r="D14" i="2"/>
  <c r="D18" i="2"/>
  <c r="D22" i="2"/>
  <c r="D26" i="2"/>
  <c r="D30" i="2"/>
  <c r="D34" i="2"/>
  <c r="D38" i="2"/>
  <c r="D42" i="2"/>
  <c r="D46" i="2"/>
  <c r="D50" i="2"/>
  <c r="D54" i="2"/>
  <c r="D58" i="2"/>
  <c r="D62" i="2"/>
  <c r="D66" i="2"/>
  <c r="D70" i="2"/>
  <c r="D74" i="2"/>
  <c r="D78" i="2"/>
  <c r="D82" i="2"/>
  <c r="D86" i="2"/>
  <c r="D90" i="2"/>
  <c r="D94" i="2"/>
  <c r="D98" i="2"/>
  <c r="D102" i="2"/>
  <c r="D106" i="2"/>
  <c r="D110" i="2"/>
  <c r="D114" i="2"/>
  <c r="D118" i="2"/>
  <c r="D122" i="2"/>
  <c r="D126" i="2"/>
  <c r="D130" i="2"/>
  <c r="D134" i="2"/>
  <c r="D138" i="2"/>
  <c r="D142" i="2"/>
  <c r="D146" i="2"/>
  <c r="D150" i="2"/>
  <c r="D154" i="2"/>
  <c r="D158" i="2"/>
  <c r="D162" i="2"/>
  <c r="D166" i="2"/>
  <c r="D170" i="2"/>
  <c r="D174" i="2"/>
  <c r="D178" i="2"/>
  <c r="D182" i="2"/>
  <c r="D186" i="2"/>
  <c r="D190" i="2"/>
  <c r="D194" i="2"/>
  <c r="D198" i="2"/>
  <c r="D202" i="2"/>
  <c r="D206" i="2"/>
  <c r="D210" i="2"/>
  <c r="D214" i="2"/>
  <c r="D218" i="2"/>
  <c r="D222" i="2"/>
  <c r="D226" i="2"/>
  <c r="D230" i="2"/>
  <c r="D234" i="2"/>
  <c r="D238" i="2"/>
  <c r="D242" i="2"/>
  <c r="D246" i="2"/>
  <c r="C11" i="2"/>
  <c r="C15" i="2"/>
  <c r="C19" i="2"/>
  <c r="C23" i="2"/>
  <c r="C27" i="2"/>
  <c r="C31" i="2"/>
  <c r="C35" i="2"/>
  <c r="C39" i="2"/>
  <c r="C43" i="2"/>
  <c r="C47" i="2"/>
  <c r="C51" i="2"/>
  <c r="C55" i="2"/>
  <c r="C59" i="2"/>
  <c r="C63" i="2"/>
  <c r="C67" i="2"/>
  <c r="C71" i="2"/>
  <c r="C75" i="2"/>
  <c r="C79" i="2"/>
  <c r="C83" i="2"/>
  <c r="C87" i="2"/>
  <c r="C91" i="2"/>
  <c r="C95" i="2"/>
  <c r="C99" i="2"/>
  <c r="C103" i="2"/>
  <c r="C107" i="2"/>
  <c r="C111" i="2"/>
  <c r="C115" i="2"/>
  <c r="C119" i="2"/>
  <c r="C123" i="2"/>
  <c r="C127" i="2"/>
  <c r="C131" i="2"/>
  <c r="C135" i="2"/>
  <c r="C139" i="2"/>
  <c r="C143" i="2"/>
  <c r="C147" i="2"/>
  <c r="C151" i="2"/>
  <c r="C155" i="2"/>
  <c r="C159" i="2"/>
  <c r="C163" i="2"/>
  <c r="C167" i="2"/>
  <c r="C171" i="2"/>
  <c r="C175" i="2"/>
  <c r="C179" i="2"/>
  <c r="C183" i="2"/>
  <c r="C187" i="2"/>
  <c r="C191" i="2"/>
  <c r="C195" i="2"/>
  <c r="C199" i="2"/>
  <c r="C203" i="2"/>
  <c r="C207" i="2"/>
  <c r="C211" i="2"/>
  <c r="C215" i="2"/>
  <c r="C219" i="2"/>
  <c r="C223" i="2"/>
  <c r="C227" i="2"/>
  <c r="C231" i="2"/>
  <c r="C235" i="2"/>
  <c r="C239" i="2"/>
  <c r="C243" i="2"/>
  <c r="C247" i="2"/>
  <c r="C216" i="2"/>
  <c r="C224" i="2"/>
  <c r="C228" i="2"/>
  <c r="C232" i="2"/>
  <c r="C236" i="2"/>
  <c r="C240" i="2"/>
  <c r="C248" i="2"/>
  <c r="D12" i="2"/>
  <c r="D16" i="2"/>
  <c r="D20" i="2"/>
  <c r="D24" i="2"/>
  <c r="D28" i="2"/>
  <c r="D32" i="2"/>
  <c r="D36" i="2"/>
  <c r="D40" i="2"/>
  <c r="D44" i="2"/>
  <c r="D48" i="2"/>
  <c r="D52" i="2"/>
  <c r="D56" i="2"/>
  <c r="D60" i="2"/>
  <c r="D64" i="2"/>
  <c r="D68" i="2"/>
  <c r="D72" i="2"/>
  <c r="D76" i="2"/>
  <c r="D80" i="2"/>
  <c r="D84" i="2"/>
  <c r="D88" i="2"/>
  <c r="D92" i="2"/>
  <c r="D96" i="2"/>
  <c r="D100" i="2"/>
  <c r="D104" i="2"/>
  <c r="D108" i="2"/>
  <c r="D112" i="2"/>
  <c r="D116" i="2"/>
  <c r="D120" i="2"/>
  <c r="D124" i="2"/>
  <c r="D128" i="2"/>
  <c r="D132" i="2"/>
  <c r="D136" i="2"/>
  <c r="D140" i="2"/>
  <c r="D144" i="2"/>
  <c r="D148" i="2"/>
  <c r="D152" i="2"/>
  <c r="D156" i="2"/>
  <c r="D160" i="2"/>
  <c r="D164" i="2"/>
  <c r="D168" i="2"/>
  <c r="D172" i="2"/>
  <c r="D176" i="2"/>
  <c r="D180" i="2"/>
  <c r="D184" i="2"/>
  <c r="D188" i="2"/>
  <c r="D192" i="2"/>
  <c r="D196" i="2"/>
  <c r="D200" i="2"/>
  <c r="D204" i="2"/>
  <c r="D208" i="2"/>
  <c r="D212" i="2"/>
  <c r="D216" i="2"/>
  <c r="D220" i="2"/>
  <c r="D224" i="2"/>
  <c r="D228" i="2"/>
  <c r="D232" i="2"/>
  <c r="D236" i="2"/>
  <c r="D240" i="2"/>
  <c r="D244" i="2"/>
  <c r="D248" i="2"/>
  <c r="C220" i="2"/>
  <c r="C244" i="2"/>
  <c r="C13" i="2"/>
  <c r="C17" i="2"/>
  <c r="C21" i="2"/>
  <c r="C25" i="2"/>
  <c r="C29" i="2"/>
  <c r="C33" i="2"/>
  <c r="C37" i="2"/>
  <c r="C41" i="2"/>
  <c r="C45" i="2"/>
  <c r="C49" i="2"/>
  <c r="C53" i="2"/>
  <c r="C57" i="2"/>
  <c r="C61" i="2"/>
  <c r="C65" i="2"/>
  <c r="C69" i="2"/>
  <c r="C73" i="2"/>
  <c r="C77" i="2"/>
  <c r="C81" i="2"/>
  <c r="C85" i="2"/>
  <c r="C89" i="2"/>
  <c r="C93" i="2"/>
  <c r="C97" i="2"/>
  <c r="C101" i="2"/>
  <c r="C105" i="2"/>
  <c r="C109" i="2"/>
  <c r="C113" i="2"/>
  <c r="C117" i="2"/>
  <c r="C121" i="2"/>
  <c r="C125" i="2"/>
  <c r="C129" i="2"/>
  <c r="C133" i="2"/>
  <c r="C137" i="2"/>
  <c r="C141" i="2"/>
  <c r="C145" i="2"/>
  <c r="C149" i="2"/>
  <c r="C153" i="2"/>
  <c r="C157" i="2"/>
  <c r="C161" i="2"/>
  <c r="C165" i="2"/>
  <c r="C169" i="2"/>
  <c r="C173" i="2"/>
  <c r="C177" i="2"/>
  <c r="C181" i="2"/>
  <c r="C185" i="2"/>
  <c r="C189" i="2"/>
  <c r="C193" i="2"/>
  <c r="C197" i="2"/>
  <c r="C201" i="2"/>
  <c r="C205" i="2"/>
  <c r="C209" i="2"/>
  <c r="C213" i="2"/>
  <c r="C217" i="2"/>
  <c r="C221" i="2"/>
  <c r="C225" i="2"/>
  <c r="C229" i="2"/>
  <c r="C233" i="2"/>
  <c r="C237" i="2"/>
  <c r="C241" i="2"/>
  <c r="C245" i="2"/>
  <c r="G10" i="2"/>
  <c r="P10" i="3" l="1"/>
  <c r="P13" i="3" s="1"/>
  <c r="F11" i="2"/>
  <c r="G11" i="2" s="1"/>
  <c r="E11" i="2"/>
  <c r="E12" i="2" s="1"/>
  <c r="E13" i="2" s="1"/>
  <c r="E14" i="2" s="1"/>
  <c r="E15" i="2" s="1"/>
  <c r="E16" i="2" s="1"/>
  <c r="E17" i="2" s="1"/>
  <c r="E18" i="2" s="1"/>
  <c r="E19" i="2" s="1"/>
  <c r="E20" i="2" s="1"/>
  <c r="E21" i="2" s="1"/>
  <c r="F12" i="2" l="1"/>
  <c r="F13" i="2" s="1"/>
  <c r="E22" i="2"/>
  <c r="E23" i="2" s="1"/>
  <c r="E24" i="2" s="1"/>
  <c r="E25" i="2" s="1"/>
  <c r="E26" i="2" s="1"/>
  <c r="E27" i="2" s="1"/>
  <c r="E28" i="2" s="1"/>
  <c r="E29" i="2" s="1"/>
  <c r="E30" i="2" s="1"/>
  <c r="E31" i="2" s="1"/>
  <c r="E32" i="2" s="1"/>
  <c r="E33" i="2" s="1"/>
  <c r="E34" i="2" s="1"/>
  <c r="E35" i="2" s="1"/>
  <c r="E36" i="2" s="1"/>
  <c r="E37" i="2" s="1"/>
  <c r="E38" i="2" s="1"/>
  <c r="E39" i="2" s="1"/>
  <c r="E40" i="2" s="1"/>
  <c r="E41" i="2" s="1"/>
  <c r="E42" i="2" s="1"/>
  <c r="E43" i="2" s="1"/>
  <c r="E44" i="2" s="1"/>
  <c r="E45" i="2" s="1"/>
  <c r="E46" i="2" s="1"/>
  <c r="E47" i="2" s="1"/>
  <c r="E48" i="2" s="1"/>
  <c r="E49" i="2" s="1"/>
  <c r="E50" i="2" s="1"/>
  <c r="E51" i="2" s="1"/>
  <c r="E52" i="2" s="1"/>
  <c r="E53" i="2" s="1"/>
  <c r="E54" i="2" s="1"/>
  <c r="E55" i="2" s="1"/>
  <c r="E56" i="2" s="1"/>
  <c r="E57" i="2" s="1"/>
  <c r="E58" i="2" s="1"/>
  <c r="E59" i="2" s="1"/>
  <c r="E60" i="2" s="1"/>
  <c r="E61" i="2" s="1"/>
  <c r="E62" i="2" s="1"/>
  <c r="E63" i="2" s="1"/>
  <c r="E64" i="2" s="1"/>
  <c r="E65" i="2" s="1"/>
  <c r="E66" i="2" s="1"/>
  <c r="E67" i="2" s="1"/>
  <c r="E68" i="2" s="1"/>
  <c r="E69" i="2" s="1"/>
  <c r="E70" i="2" s="1"/>
  <c r="E71" i="2" s="1"/>
  <c r="E72" i="2" s="1"/>
  <c r="E73" i="2" s="1"/>
  <c r="E74" i="2" s="1"/>
  <c r="E75" i="2" s="1"/>
  <c r="E76" i="2" s="1"/>
  <c r="E77" i="2" s="1"/>
  <c r="E78" i="2" s="1"/>
  <c r="E79" i="2" s="1"/>
  <c r="E80" i="2" s="1"/>
  <c r="E81" i="2" s="1"/>
  <c r="E82" i="2" s="1"/>
  <c r="E83" i="2" s="1"/>
  <c r="E84" i="2" s="1"/>
  <c r="E85" i="2" s="1"/>
  <c r="E86" i="2" s="1"/>
  <c r="E87" i="2" s="1"/>
  <c r="E88" i="2" s="1"/>
  <c r="E89" i="2" s="1"/>
  <c r="E90" i="2" s="1"/>
  <c r="E91" i="2" s="1"/>
  <c r="E92" i="2" s="1"/>
  <c r="E93" i="2" s="1"/>
  <c r="E94" i="2" s="1"/>
  <c r="E95" i="2" s="1"/>
  <c r="E96" i="2" s="1"/>
  <c r="E97" i="2" s="1"/>
  <c r="E98" i="2" s="1"/>
  <c r="E99" i="2" s="1"/>
  <c r="E100" i="2" s="1"/>
  <c r="E101" i="2" s="1"/>
  <c r="E102" i="2" s="1"/>
  <c r="E103" i="2" s="1"/>
  <c r="E104" i="2" s="1"/>
  <c r="E105" i="2" s="1"/>
  <c r="E106" i="2" s="1"/>
  <c r="E107" i="2" s="1"/>
  <c r="E108" i="2" s="1"/>
  <c r="E109" i="2" s="1"/>
  <c r="E110" i="2" s="1"/>
  <c r="E111" i="2" s="1"/>
  <c r="E112" i="2" s="1"/>
  <c r="E113" i="2" s="1"/>
  <c r="E114" i="2" s="1"/>
  <c r="E115" i="2" s="1"/>
  <c r="E116" i="2" s="1"/>
  <c r="E117" i="2" s="1"/>
  <c r="E118" i="2" s="1"/>
  <c r="E119" i="2" s="1"/>
  <c r="E120" i="2" s="1"/>
  <c r="E121" i="2" s="1"/>
  <c r="E122" i="2" s="1"/>
  <c r="E123" i="2" s="1"/>
  <c r="E124" i="2" s="1"/>
  <c r="E125" i="2" s="1"/>
  <c r="E126" i="2" s="1"/>
  <c r="E127" i="2" s="1"/>
  <c r="E128" i="2" s="1"/>
  <c r="E129" i="2" s="1"/>
  <c r="E130" i="2" s="1"/>
  <c r="E131" i="2" s="1"/>
  <c r="E132" i="2" s="1"/>
  <c r="E133" i="2" s="1"/>
  <c r="E134" i="2" s="1"/>
  <c r="E135" i="2" s="1"/>
  <c r="E136" i="2" s="1"/>
  <c r="E137" i="2" s="1"/>
  <c r="E138" i="2" s="1"/>
  <c r="E139" i="2" s="1"/>
  <c r="E140" i="2" s="1"/>
  <c r="E141" i="2" s="1"/>
  <c r="E142" i="2" s="1"/>
  <c r="E143" i="2" s="1"/>
  <c r="E144" i="2" s="1"/>
  <c r="E145" i="2" s="1"/>
  <c r="E146" i="2" s="1"/>
  <c r="E147" i="2" s="1"/>
  <c r="E148" i="2" s="1"/>
  <c r="E149" i="2" s="1"/>
  <c r="E150" i="2" s="1"/>
  <c r="E151" i="2" s="1"/>
  <c r="E152" i="2" s="1"/>
  <c r="E153" i="2" s="1"/>
  <c r="E154" i="2" s="1"/>
  <c r="E155" i="2" s="1"/>
  <c r="E156" i="2" s="1"/>
  <c r="E157" i="2" s="1"/>
  <c r="E158" i="2" s="1"/>
  <c r="E159" i="2" s="1"/>
  <c r="E160" i="2" s="1"/>
  <c r="E161" i="2" s="1"/>
  <c r="E162" i="2" s="1"/>
  <c r="E163" i="2" s="1"/>
  <c r="E164" i="2" s="1"/>
  <c r="E165" i="2" s="1"/>
  <c r="E166" i="2" s="1"/>
  <c r="E167" i="2" s="1"/>
  <c r="E168" i="2" s="1"/>
  <c r="E169" i="2" s="1"/>
  <c r="E170" i="2" s="1"/>
  <c r="E171" i="2" s="1"/>
  <c r="E172" i="2" s="1"/>
  <c r="E173" i="2" s="1"/>
  <c r="E174" i="2" s="1"/>
  <c r="E175" i="2" s="1"/>
  <c r="E176" i="2" s="1"/>
  <c r="E177" i="2" s="1"/>
  <c r="E178" i="2" s="1"/>
  <c r="E179" i="2" s="1"/>
  <c r="E180" i="2" s="1"/>
  <c r="E181" i="2" s="1"/>
  <c r="E182" i="2" s="1"/>
  <c r="E183" i="2" s="1"/>
  <c r="E184" i="2" s="1"/>
  <c r="E185" i="2" s="1"/>
  <c r="E186" i="2" s="1"/>
  <c r="E187" i="2" s="1"/>
  <c r="E188" i="2" s="1"/>
  <c r="E189" i="2" s="1"/>
  <c r="E190" i="2" s="1"/>
  <c r="E191" i="2" s="1"/>
  <c r="E192" i="2" s="1"/>
  <c r="E193" i="2" s="1"/>
  <c r="E194" i="2" s="1"/>
  <c r="E195" i="2" s="1"/>
  <c r="E196" i="2" s="1"/>
  <c r="E197" i="2" s="1"/>
  <c r="E198" i="2" s="1"/>
  <c r="E199" i="2" s="1"/>
  <c r="E200" i="2" s="1"/>
  <c r="E201" i="2" s="1"/>
  <c r="E202" i="2" s="1"/>
  <c r="E203" i="2" s="1"/>
  <c r="E204" i="2" s="1"/>
  <c r="E205" i="2" s="1"/>
  <c r="E206" i="2" s="1"/>
  <c r="E207" i="2" s="1"/>
  <c r="E208" i="2" s="1"/>
  <c r="E209" i="2" s="1"/>
  <c r="E210" i="2" s="1"/>
  <c r="E211" i="2" s="1"/>
  <c r="E212" i="2" s="1"/>
  <c r="E213" i="2" s="1"/>
  <c r="E214" i="2" s="1"/>
  <c r="E215" i="2" s="1"/>
  <c r="E216" i="2" s="1"/>
  <c r="E217" i="2" s="1"/>
  <c r="E218" i="2" s="1"/>
  <c r="E219" i="2" s="1"/>
  <c r="E220" i="2" s="1"/>
  <c r="E221" i="2" s="1"/>
  <c r="E222" i="2" s="1"/>
  <c r="E223" i="2" s="1"/>
  <c r="E224" i="2" s="1"/>
  <c r="E225" i="2" s="1"/>
  <c r="E226" i="2" s="1"/>
  <c r="E227" i="2" s="1"/>
  <c r="E228" i="2" s="1"/>
  <c r="E229" i="2" s="1"/>
  <c r="E230" i="2" s="1"/>
  <c r="E231" i="2" s="1"/>
  <c r="E232" i="2" s="1"/>
  <c r="E233" i="2" s="1"/>
  <c r="E234" i="2" s="1"/>
  <c r="E235" i="2" s="1"/>
  <c r="E236" i="2" s="1"/>
  <c r="E237" i="2" s="1"/>
  <c r="E238" i="2" s="1"/>
  <c r="E239" i="2" s="1"/>
  <c r="E240" i="2" s="1"/>
  <c r="E241" i="2" s="1"/>
  <c r="E242" i="2" s="1"/>
  <c r="E243" i="2" s="1"/>
  <c r="E244" i="2" s="1"/>
  <c r="E245" i="2" s="1"/>
  <c r="E246" i="2" s="1"/>
  <c r="E247" i="2" s="1"/>
  <c r="E248" i="2" s="1"/>
  <c r="E249" i="2" s="1"/>
  <c r="F31" i="1"/>
  <c r="E28" i="1"/>
  <c r="E34" i="1" l="1"/>
  <c r="E35" i="1" s="1"/>
  <c r="G12" i="2"/>
  <c r="F33" i="1"/>
  <c r="F34" i="1" s="1"/>
  <c r="F35" i="1" s="1"/>
  <c r="F14" i="2"/>
  <c r="G13" i="2"/>
  <c r="G14" i="2" l="1"/>
  <c r="F15" i="2"/>
  <c r="G15" i="2" l="1"/>
  <c r="F16" i="2"/>
  <c r="F17" i="2" l="1"/>
  <c r="G16" i="2"/>
  <c r="F18" i="2" l="1"/>
  <c r="G17" i="2"/>
  <c r="G18" i="2" l="1"/>
  <c r="F19" i="2"/>
  <c r="G19" i="2" l="1"/>
  <c r="F20" i="2"/>
  <c r="F21" i="2" l="1"/>
  <c r="G20" i="2"/>
  <c r="F22" i="2" l="1"/>
  <c r="G21" i="2"/>
  <c r="G22" i="2" l="1"/>
  <c r="F23" i="2"/>
  <c r="G23" i="2" l="1"/>
  <c r="F24" i="2"/>
  <c r="F25" i="2" l="1"/>
  <c r="G24" i="2"/>
  <c r="F26" i="2" l="1"/>
  <c r="G25" i="2"/>
  <c r="G26" i="2" l="1"/>
  <c r="F27" i="2"/>
  <c r="G27" i="2" l="1"/>
  <c r="F28" i="2"/>
  <c r="F29" i="2" l="1"/>
  <c r="G28" i="2"/>
  <c r="F30" i="2" l="1"/>
  <c r="G29" i="2"/>
  <c r="G30" i="2" l="1"/>
  <c r="F31" i="2"/>
  <c r="G31" i="2" l="1"/>
  <c r="F32" i="2"/>
  <c r="F33" i="2" l="1"/>
  <c r="G32" i="2"/>
  <c r="F34" i="2" l="1"/>
  <c r="G33" i="2"/>
  <c r="G34" i="2" l="1"/>
  <c r="F35" i="2"/>
  <c r="G35" i="2" l="1"/>
  <c r="F36" i="2"/>
  <c r="F37" i="2" l="1"/>
  <c r="G36" i="2"/>
  <c r="F38" i="2" l="1"/>
  <c r="G37" i="2"/>
  <c r="G38" i="2" l="1"/>
  <c r="F39" i="2"/>
  <c r="G39" i="2" l="1"/>
  <c r="F40" i="2"/>
  <c r="F41" i="2" l="1"/>
  <c r="G40" i="2"/>
  <c r="F42" i="2" l="1"/>
  <c r="G41" i="2"/>
  <c r="G42" i="2" l="1"/>
  <c r="F43" i="2"/>
  <c r="G43" i="2" l="1"/>
  <c r="F44" i="2"/>
  <c r="F45" i="2" l="1"/>
  <c r="G44" i="2"/>
  <c r="F46" i="2" l="1"/>
  <c r="G45" i="2"/>
  <c r="G46" i="2" l="1"/>
  <c r="F47" i="2"/>
  <c r="G47" i="2" l="1"/>
  <c r="F48" i="2"/>
  <c r="F49" i="2" l="1"/>
  <c r="G48" i="2"/>
  <c r="F50" i="2" l="1"/>
  <c r="G49" i="2"/>
  <c r="G50" i="2" l="1"/>
  <c r="F51" i="2"/>
  <c r="G51" i="2" l="1"/>
  <c r="F52" i="2"/>
  <c r="F53" i="2" l="1"/>
  <c r="G52" i="2"/>
  <c r="F54" i="2" l="1"/>
  <c r="G53" i="2"/>
  <c r="G54" i="2" l="1"/>
  <c r="F55" i="2"/>
  <c r="G55" i="2" l="1"/>
  <c r="F56" i="2"/>
  <c r="F57" i="2" l="1"/>
  <c r="G56" i="2"/>
  <c r="F58" i="2" l="1"/>
  <c r="G57" i="2"/>
  <c r="G58" i="2" l="1"/>
  <c r="F59" i="2"/>
  <c r="G59" i="2" l="1"/>
  <c r="F60" i="2"/>
  <c r="F61" i="2" l="1"/>
  <c r="G60" i="2"/>
  <c r="F62" i="2" l="1"/>
  <c r="G61" i="2"/>
  <c r="G62" i="2" l="1"/>
  <c r="F63" i="2"/>
  <c r="G63" i="2" l="1"/>
  <c r="F64" i="2"/>
  <c r="F65" i="2" l="1"/>
  <c r="G64" i="2"/>
  <c r="F66" i="2" l="1"/>
  <c r="G65" i="2"/>
  <c r="G66" i="2" l="1"/>
  <c r="F67" i="2"/>
  <c r="G67" i="2" l="1"/>
  <c r="F68" i="2"/>
  <c r="F69" i="2" l="1"/>
  <c r="G68" i="2"/>
  <c r="F70" i="2" l="1"/>
  <c r="G69" i="2"/>
  <c r="G70" i="2" l="1"/>
  <c r="F71" i="2"/>
  <c r="G71" i="2" l="1"/>
  <c r="F72" i="2"/>
  <c r="F73" i="2" l="1"/>
  <c r="G72" i="2"/>
  <c r="F74" i="2" l="1"/>
  <c r="G73" i="2"/>
  <c r="G74" i="2" l="1"/>
  <c r="F75" i="2"/>
  <c r="G75" i="2" l="1"/>
  <c r="F76" i="2"/>
  <c r="F77" i="2" l="1"/>
  <c r="G76" i="2"/>
  <c r="G77" i="2" l="1"/>
  <c r="F78" i="2"/>
  <c r="G78" i="2" l="1"/>
  <c r="F79" i="2"/>
  <c r="G79" i="2" l="1"/>
  <c r="F80" i="2"/>
  <c r="F81" i="2" l="1"/>
  <c r="G80" i="2"/>
  <c r="G81" i="2" l="1"/>
  <c r="F82" i="2"/>
  <c r="G82" i="2" l="1"/>
  <c r="F83" i="2"/>
  <c r="G83" i="2" l="1"/>
  <c r="F84" i="2"/>
  <c r="F85" i="2" l="1"/>
  <c r="G84" i="2"/>
  <c r="F86" i="2" l="1"/>
  <c r="G85" i="2"/>
  <c r="G86" i="2" l="1"/>
  <c r="F87" i="2"/>
  <c r="F88" i="2" l="1"/>
  <c r="G87" i="2"/>
  <c r="G88" i="2" l="1"/>
  <c r="F89" i="2"/>
  <c r="F90" i="2" l="1"/>
  <c r="G89" i="2"/>
  <c r="G90" i="2" l="1"/>
  <c r="F91" i="2"/>
  <c r="G91" i="2" l="1"/>
  <c r="F92" i="2"/>
  <c r="F93" i="2" l="1"/>
  <c r="G92" i="2"/>
  <c r="F94" i="2" l="1"/>
  <c r="G93" i="2"/>
  <c r="G94" i="2" l="1"/>
  <c r="F95" i="2"/>
  <c r="F96" i="2" l="1"/>
  <c r="G95" i="2"/>
  <c r="F97" i="2" l="1"/>
  <c r="G96" i="2"/>
  <c r="F98" i="2" l="1"/>
  <c r="G97" i="2"/>
  <c r="G98" i="2" l="1"/>
  <c r="F99" i="2"/>
  <c r="G99" i="2" l="1"/>
  <c r="F100" i="2"/>
  <c r="G100" i="2" l="1"/>
  <c r="F101" i="2"/>
  <c r="F102" i="2" l="1"/>
  <c r="G101" i="2"/>
  <c r="F103" i="2" l="1"/>
  <c r="G102" i="2"/>
  <c r="G103" i="2" l="1"/>
  <c r="F104" i="2"/>
  <c r="G104" i="2" l="1"/>
  <c r="F105" i="2"/>
  <c r="G105" i="2" l="1"/>
  <c r="F106" i="2"/>
  <c r="F107" i="2" l="1"/>
  <c r="G106" i="2"/>
  <c r="F108" i="2" l="1"/>
  <c r="G107" i="2"/>
  <c r="F109" i="2" l="1"/>
  <c r="G108" i="2"/>
  <c r="G109" i="2" l="1"/>
  <c r="F110" i="2"/>
  <c r="F111" i="2" l="1"/>
  <c r="G110" i="2"/>
  <c r="G111" i="2" l="1"/>
  <c r="F112" i="2"/>
  <c r="F113" i="2" l="1"/>
  <c r="G112" i="2"/>
  <c r="G113" i="2" l="1"/>
  <c r="F114" i="2"/>
  <c r="F115" i="2" l="1"/>
  <c r="G114" i="2"/>
  <c r="F116" i="2" l="1"/>
  <c r="G115" i="2"/>
  <c r="G116" i="2" l="1"/>
  <c r="F117" i="2"/>
  <c r="F118" i="2" l="1"/>
  <c r="G117" i="2"/>
  <c r="G118" i="2" l="1"/>
  <c r="F119" i="2"/>
  <c r="F120" i="2" l="1"/>
  <c r="G119" i="2"/>
  <c r="F121" i="2" l="1"/>
  <c r="G120" i="2"/>
  <c r="F122" i="2" l="1"/>
  <c r="G121" i="2"/>
  <c r="F123" i="2" l="1"/>
  <c r="G122" i="2"/>
  <c r="G123" i="2" l="1"/>
  <c r="F124" i="2"/>
  <c r="G124" i="2" l="1"/>
  <c r="F125" i="2"/>
  <c r="G125" i="2" l="1"/>
  <c r="F126" i="2"/>
  <c r="F127" i="2" l="1"/>
  <c r="G126" i="2"/>
  <c r="G127" i="2" l="1"/>
  <c r="F128" i="2"/>
  <c r="G128" i="2" l="1"/>
  <c r="F129" i="2"/>
  <c r="G129" i="2" l="1"/>
  <c r="F130" i="2"/>
  <c r="F131" i="2" l="1"/>
  <c r="G130" i="2"/>
  <c r="G131" i="2" l="1"/>
  <c r="F132" i="2"/>
  <c r="F133" i="2" l="1"/>
  <c r="G132" i="2"/>
  <c r="G133" i="2" l="1"/>
  <c r="F134" i="2"/>
  <c r="F135" i="2" l="1"/>
  <c r="G134" i="2"/>
  <c r="G135" i="2" l="1"/>
  <c r="F136" i="2"/>
  <c r="F137" i="2" l="1"/>
  <c r="G136" i="2"/>
  <c r="G137" i="2" l="1"/>
  <c r="F138" i="2"/>
  <c r="F139" i="2" l="1"/>
  <c r="G138" i="2"/>
  <c r="G139" i="2" l="1"/>
  <c r="F140" i="2"/>
  <c r="G140" i="2" l="1"/>
  <c r="F141" i="2"/>
  <c r="G141" i="2" l="1"/>
  <c r="F142" i="2"/>
  <c r="F143" i="2" l="1"/>
  <c r="G142" i="2"/>
  <c r="G143" i="2" l="1"/>
  <c r="F144" i="2"/>
  <c r="G144" i="2" l="1"/>
  <c r="F145" i="2"/>
  <c r="G145" i="2" l="1"/>
  <c r="F146" i="2"/>
  <c r="F147" i="2" l="1"/>
  <c r="G146" i="2"/>
  <c r="G147" i="2" l="1"/>
  <c r="F148" i="2"/>
  <c r="F149" i="2" l="1"/>
  <c r="G148" i="2"/>
  <c r="G149" i="2" l="1"/>
  <c r="F150" i="2"/>
  <c r="F151" i="2" l="1"/>
  <c r="G150" i="2"/>
  <c r="G151" i="2" l="1"/>
  <c r="F152" i="2"/>
  <c r="F153" i="2" l="1"/>
  <c r="G152" i="2"/>
  <c r="G153" i="2" l="1"/>
  <c r="F154" i="2"/>
  <c r="F155" i="2" l="1"/>
  <c r="G154" i="2"/>
  <c r="G155" i="2" l="1"/>
  <c r="F156" i="2"/>
  <c r="G156" i="2" l="1"/>
  <c r="F157" i="2"/>
  <c r="G157" i="2" l="1"/>
  <c r="F158" i="2"/>
  <c r="F159" i="2" l="1"/>
  <c r="G158" i="2"/>
  <c r="G159" i="2" l="1"/>
  <c r="F160" i="2"/>
  <c r="G160" i="2" l="1"/>
  <c r="F161" i="2"/>
  <c r="G161" i="2" l="1"/>
  <c r="F162" i="2"/>
  <c r="F163" i="2" l="1"/>
  <c r="G162" i="2"/>
  <c r="G163" i="2" l="1"/>
  <c r="F164" i="2"/>
  <c r="F165" i="2" l="1"/>
  <c r="G164" i="2"/>
  <c r="G165" i="2" l="1"/>
  <c r="F166" i="2"/>
  <c r="G166" i="2" l="1"/>
  <c r="F167" i="2"/>
  <c r="G167" i="2" l="1"/>
  <c r="F168" i="2"/>
  <c r="F169" i="2" l="1"/>
  <c r="G168" i="2"/>
  <c r="G169" i="2" l="1"/>
  <c r="F170" i="2"/>
  <c r="G170" i="2" l="1"/>
  <c r="F171" i="2"/>
  <c r="G171" i="2" l="1"/>
  <c r="F172" i="2"/>
  <c r="F173" i="2" l="1"/>
  <c r="G172" i="2"/>
  <c r="G173" i="2" l="1"/>
  <c r="F174" i="2"/>
  <c r="G174" i="2" l="1"/>
  <c r="F175" i="2"/>
  <c r="G175" i="2" l="1"/>
  <c r="F176" i="2"/>
  <c r="F177" i="2" l="1"/>
  <c r="G176" i="2"/>
  <c r="G177" i="2" l="1"/>
  <c r="F178" i="2"/>
  <c r="G178" i="2" l="1"/>
  <c r="F179" i="2"/>
  <c r="G179" i="2" l="1"/>
  <c r="F180" i="2"/>
  <c r="F181" i="2" l="1"/>
  <c r="G180" i="2"/>
  <c r="G181" i="2" l="1"/>
  <c r="F182" i="2"/>
  <c r="G182" i="2" l="1"/>
  <c r="F183" i="2"/>
  <c r="G183" i="2" l="1"/>
  <c r="F184" i="2"/>
  <c r="F185" i="2" l="1"/>
  <c r="G184" i="2"/>
  <c r="G185" i="2" l="1"/>
  <c r="F186" i="2"/>
  <c r="G186" i="2" l="1"/>
  <c r="F187" i="2"/>
  <c r="G187" i="2" l="1"/>
  <c r="F188" i="2"/>
  <c r="F189" i="2" l="1"/>
  <c r="G188" i="2"/>
  <c r="G189" i="2" l="1"/>
  <c r="F190" i="2"/>
  <c r="G190" i="2" l="1"/>
  <c r="F191" i="2"/>
  <c r="G191" i="2" l="1"/>
  <c r="F192" i="2"/>
  <c r="F193" i="2" l="1"/>
  <c r="G192" i="2"/>
  <c r="G193" i="2" l="1"/>
  <c r="F194" i="2"/>
  <c r="G194" i="2" l="1"/>
  <c r="F195" i="2"/>
  <c r="G195" i="2" l="1"/>
  <c r="F196" i="2"/>
  <c r="F197" i="2" l="1"/>
  <c r="G196" i="2"/>
  <c r="G197" i="2" l="1"/>
  <c r="F198" i="2"/>
  <c r="G198" i="2" l="1"/>
  <c r="F199" i="2"/>
  <c r="G199" i="2" l="1"/>
  <c r="F200" i="2"/>
  <c r="F201" i="2" l="1"/>
  <c r="G200" i="2"/>
  <c r="G201" i="2" l="1"/>
  <c r="F202" i="2"/>
  <c r="G202" i="2" l="1"/>
  <c r="F203" i="2"/>
  <c r="G203" i="2" l="1"/>
  <c r="F204" i="2"/>
  <c r="F205" i="2" l="1"/>
  <c r="G204" i="2"/>
  <c r="G205" i="2" l="1"/>
  <c r="F206" i="2"/>
  <c r="G206" i="2" l="1"/>
  <c r="F207" i="2"/>
  <c r="G207" i="2" l="1"/>
  <c r="F208" i="2"/>
  <c r="F209" i="2" l="1"/>
  <c r="G208" i="2"/>
  <c r="G209" i="2" l="1"/>
  <c r="F210" i="2"/>
  <c r="G210" i="2" l="1"/>
  <c r="F211" i="2"/>
  <c r="G211" i="2" l="1"/>
  <c r="F212" i="2"/>
  <c r="F213" i="2" l="1"/>
  <c r="G212" i="2"/>
  <c r="G213" i="2" l="1"/>
  <c r="F214" i="2"/>
  <c r="G214" i="2" l="1"/>
  <c r="F215" i="2"/>
  <c r="G215" i="2" l="1"/>
  <c r="F216" i="2"/>
  <c r="F217" i="2" l="1"/>
  <c r="G216" i="2"/>
  <c r="G217" i="2" l="1"/>
  <c r="F218" i="2"/>
  <c r="G218" i="2" l="1"/>
  <c r="F219" i="2"/>
  <c r="G219" i="2" l="1"/>
  <c r="F220" i="2"/>
  <c r="F221" i="2" l="1"/>
  <c r="G220" i="2"/>
  <c r="G221" i="2" l="1"/>
  <c r="F222" i="2"/>
  <c r="G222" i="2" l="1"/>
  <c r="F223" i="2"/>
  <c r="G223" i="2" l="1"/>
  <c r="F224" i="2"/>
  <c r="F225" i="2" l="1"/>
  <c r="G224" i="2"/>
  <c r="G225" i="2" l="1"/>
  <c r="F226" i="2"/>
  <c r="G226" i="2" l="1"/>
  <c r="F227" i="2"/>
  <c r="G227" i="2" l="1"/>
  <c r="F228" i="2"/>
  <c r="F229" i="2" l="1"/>
  <c r="G228" i="2"/>
  <c r="G229" i="2" l="1"/>
  <c r="F230" i="2"/>
  <c r="G230" i="2" l="1"/>
  <c r="F231" i="2"/>
  <c r="G231" i="2" l="1"/>
  <c r="F232" i="2"/>
  <c r="F233" i="2" l="1"/>
  <c r="G232" i="2"/>
  <c r="G233" i="2" l="1"/>
  <c r="F234" i="2"/>
  <c r="G234" i="2" l="1"/>
  <c r="F235" i="2"/>
  <c r="G235" i="2" l="1"/>
  <c r="F236" i="2"/>
  <c r="F237" i="2" l="1"/>
  <c r="G236" i="2"/>
  <c r="G237" i="2" l="1"/>
  <c r="F238" i="2"/>
  <c r="G238" i="2" l="1"/>
  <c r="F239" i="2"/>
  <c r="G239" i="2" l="1"/>
  <c r="F240" i="2"/>
  <c r="F241" i="2" l="1"/>
  <c r="G240" i="2"/>
  <c r="G241" i="2" l="1"/>
  <c r="F242" i="2"/>
  <c r="G242" i="2" l="1"/>
  <c r="F243" i="2"/>
  <c r="G243" i="2" l="1"/>
  <c r="F244" i="2"/>
  <c r="F245" i="2" l="1"/>
  <c r="G244" i="2"/>
  <c r="G245" i="2" l="1"/>
  <c r="F246" i="2"/>
  <c r="G246" i="2" l="1"/>
  <c r="F247" i="2"/>
  <c r="G247" i="2" l="1"/>
  <c r="F248" i="2"/>
  <c r="F249" i="2" l="1"/>
  <c r="G249" i="2" s="1"/>
  <c r="G248" i="2"/>
</calcChain>
</file>

<file path=xl/sharedStrings.xml><?xml version="1.0" encoding="utf-8"?>
<sst xmlns="http://schemas.openxmlformats.org/spreadsheetml/2006/main" count="74" uniqueCount="63">
  <si>
    <t>loyers</t>
  </si>
  <si>
    <t>Micro</t>
  </si>
  <si>
    <t>Réel</t>
  </si>
  <si>
    <t>loyer annuel Hors taxe :</t>
  </si>
  <si>
    <t>Montant investissement :</t>
  </si>
  <si>
    <t>amortissements</t>
  </si>
  <si>
    <t>terrain</t>
  </si>
  <si>
    <t>gros œuvre</t>
  </si>
  <si>
    <t>autres agentc</t>
  </si>
  <si>
    <t>-</t>
  </si>
  <si>
    <t>facade etancheité</t>
  </si>
  <si>
    <t>durée</t>
  </si>
  <si>
    <t>taxe fonciere :</t>
  </si>
  <si>
    <t>autres charges :</t>
  </si>
  <si>
    <t>Montant mobilier :</t>
  </si>
  <si>
    <t>mobilier</t>
  </si>
  <si>
    <t>total amort.</t>
  </si>
  <si>
    <t>taux d'interet :</t>
  </si>
  <si>
    <t>Montant emprunt :</t>
  </si>
  <si>
    <t>Amort :</t>
  </si>
  <si>
    <t>Simulation d'emprunt</t>
  </si>
  <si>
    <t>Montant</t>
  </si>
  <si>
    <t>Durée</t>
  </si>
  <si>
    <t>Taux Annuel</t>
  </si>
  <si>
    <t>Début échéance</t>
  </si>
  <si>
    <t>Mensualité</t>
  </si>
  <si>
    <t>Dernière période</t>
  </si>
  <si>
    <t>[Euros]</t>
  </si>
  <si>
    <t>[date]</t>
  </si>
  <si>
    <t>N° de période</t>
  </si>
  <si>
    <t>Date échéance</t>
  </si>
  <si>
    <t>Intérêts de la période</t>
  </si>
  <si>
    <t>Capital remboursé</t>
  </si>
  <si>
    <t>Cumul des intérêts</t>
  </si>
  <si>
    <t>Cumul du Capital</t>
  </si>
  <si>
    <t>Capital restant dû</t>
  </si>
  <si>
    <t>durée (en mois) :</t>
  </si>
  <si>
    <t>(frais copropriété, assurances, entretien, honoraires, …)</t>
  </si>
  <si>
    <t>(1) intérêts 1ere année</t>
  </si>
  <si>
    <t>Nature investissement :</t>
  </si>
  <si>
    <t>neuf</t>
  </si>
  <si>
    <t>ancien</t>
  </si>
  <si>
    <t>Frais notaire estimés</t>
  </si>
  <si>
    <t>RESTITUTION</t>
  </si>
  <si>
    <t>ZONE DE COLLECTE d'INFORMATIONS</t>
  </si>
  <si>
    <t xml:space="preserve">autres charges </t>
  </si>
  <si>
    <r>
      <t>interets d'emprunt</t>
    </r>
    <r>
      <rPr>
        <vertAlign val="superscript"/>
        <sz val="11"/>
        <color theme="1"/>
        <rFont val="Calibri"/>
        <family val="2"/>
        <scheme val="minor"/>
      </rPr>
      <t xml:space="preserve"> (1)</t>
    </r>
    <r>
      <rPr>
        <sz val="11"/>
        <color theme="1"/>
        <rFont val="Calibri"/>
        <family val="2"/>
        <scheme val="minor"/>
      </rPr>
      <t xml:space="preserve"> </t>
    </r>
  </si>
  <si>
    <t>installation générale</t>
  </si>
  <si>
    <t>résultat imposable</t>
  </si>
  <si>
    <t>taxe fonciere  et CFE</t>
  </si>
  <si>
    <t xml:space="preserve">Régime de location meublée </t>
  </si>
  <si>
    <t>Tranche Marginale d'Imposition (TMI)</t>
  </si>
  <si>
    <t>PS :</t>
  </si>
  <si>
    <t xml:space="preserve">Tous les champs sont obligatoires </t>
  </si>
  <si>
    <t>zone de saisie</t>
  </si>
  <si>
    <t>combo box</t>
  </si>
  <si>
    <t>calcul automatique</t>
  </si>
  <si>
    <t>Total impôts et prélèvements sociaux</t>
  </si>
  <si>
    <t>CFE :</t>
  </si>
  <si>
    <t>Meuble tourisme non classé</t>
  </si>
  <si>
    <t xml:space="preserve">abattement forfaitaire </t>
  </si>
  <si>
    <t>Meuble tourisme classé, chambres d'hôtes et autres LMNP</t>
  </si>
  <si>
    <t>Plafond de loyer annuel pour le regime Micro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</si>
</sst>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#,##0.00\ &quot;F&quot;;\-#,##0.00\ &quot;F&quot;"/>
    <numFmt numFmtId="165" formatCode="_-* #,##0.00\ [$€]_-;\-* #,##0.00\ [$€]_-;_-* &quot;-&quot;??\ [$€]_-;_-@_-"/>
    <numFmt numFmtId="166" formatCode="_-* #,##0.00\ _F_-;\-* #,##0.00\ _F_-;_-* &quot;-&quot;??\ _F_-;_-@_-"/>
    <numFmt numFmtId="167" formatCode="mmm\ yy"/>
    <numFmt numFmtId="168" formatCode="#,##0\ &quot;F&quot;;\-#,##0\ &quot;F&quot;"/>
    <numFmt numFmtId="169" formatCode="mmm\-yyyy"/>
  </numFmts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10"/>
      <name val="Franklin Gothic Demi"/>
      <family val="2"/>
    </font>
    <font>
      <b/>
      <sz val="10"/>
      <name val="Arial"/>
      <family val="2"/>
    </font>
    <font>
      <sz val="10"/>
      <color indexed="9"/>
      <name val="Arial"/>
      <family val="2"/>
    </font>
    <font>
      <sz val="7"/>
      <name val="Small Fonts"/>
      <family val="2"/>
    </font>
    <font>
      <sz val="10"/>
      <color indexed="10"/>
      <name val="Arial"/>
      <family val="2"/>
    </font>
    <font>
      <b/>
      <sz val="12"/>
      <name val="Arial"/>
      <family val="2"/>
    </font>
    <font>
      <vertAlign val="superscript"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dashed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DashDotDot">
        <color auto="1"/>
      </left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dashed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165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91">
    <xf numFmtId="0" fontId="0" fillId="0" borderId="0" xfId="0"/>
    <xf numFmtId="9" fontId="0" fillId="0" borderId="0" xfId="0" applyNumberFormat="1"/>
    <xf numFmtId="3" fontId="0" fillId="0" borderId="0" xfId="0" applyNumberFormat="1"/>
    <xf numFmtId="3" fontId="0" fillId="0" borderId="0" xfId="0" quotePrefix="1" applyNumberFormat="1" applyAlignment="1">
      <alignment horizontal="right"/>
    </xf>
    <xf numFmtId="3" fontId="0" fillId="0" borderId="0" xfId="0" applyNumberFormat="1" applyAlignment="1">
      <alignment horizontal="right"/>
    </xf>
    <xf numFmtId="0" fontId="2" fillId="0" borderId="0" xfId="0" applyFont="1"/>
    <xf numFmtId="0" fontId="4" fillId="0" borderId="0" xfId="1" applyFont="1" applyProtection="1">
      <protection locked="0"/>
    </xf>
    <xf numFmtId="164" fontId="3" fillId="0" borderId="0" xfId="1" applyNumberFormat="1" applyProtection="1">
      <protection locked="0"/>
    </xf>
    <xf numFmtId="0" fontId="3" fillId="0" borderId="0" xfId="1" applyProtection="1">
      <protection locked="0"/>
    </xf>
    <xf numFmtId="164" fontId="3" fillId="2" borderId="1" xfId="1" applyNumberFormat="1" applyFill="1" applyBorder="1" applyAlignment="1" applyProtection="1">
      <alignment horizontal="center" vertical="center" wrapText="1"/>
      <protection locked="0"/>
    </xf>
    <xf numFmtId="165" fontId="5" fillId="0" borderId="1" xfId="2" applyFont="1" applyBorder="1" applyProtection="1">
      <protection locked="0"/>
    </xf>
    <xf numFmtId="0" fontId="5" fillId="0" borderId="1" xfId="3" applyNumberFormat="1" applyFont="1" applyBorder="1" applyProtection="1">
      <protection locked="0"/>
    </xf>
    <xf numFmtId="10" fontId="5" fillId="0" borderId="1" xfId="4" applyNumberFormat="1" applyFont="1" applyBorder="1" applyProtection="1">
      <protection locked="0"/>
    </xf>
    <xf numFmtId="167" fontId="5" fillId="0" borderId="1" xfId="1" applyNumberFormat="1" applyFont="1" applyBorder="1" applyProtection="1">
      <protection locked="0"/>
    </xf>
    <xf numFmtId="164" fontId="6" fillId="3" borderId="0" xfId="1" applyNumberFormat="1" applyFont="1" applyFill="1" applyAlignment="1" applyProtection="1">
      <alignment horizontal="right"/>
      <protection locked="0"/>
    </xf>
    <xf numFmtId="168" fontId="7" fillId="0" borderId="0" xfId="1" applyNumberFormat="1" applyFont="1" applyAlignment="1" applyProtection="1">
      <alignment horizontal="right" vertical="top"/>
      <protection hidden="1"/>
    </xf>
    <xf numFmtId="164" fontId="6" fillId="3" borderId="0" xfId="1" applyNumberFormat="1" applyFont="1" applyFill="1" applyProtection="1">
      <protection locked="0"/>
    </xf>
    <xf numFmtId="14" fontId="6" fillId="3" borderId="0" xfId="1" applyNumberFormat="1" applyFont="1" applyFill="1" applyAlignment="1" applyProtection="1">
      <alignment horizontal="right"/>
      <protection locked="0"/>
    </xf>
    <xf numFmtId="0" fontId="3" fillId="0" borderId="0" xfId="1"/>
    <xf numFmtId="164" fontId="8" fillId="0" borderId="0" xfId="1" applyNumberFormat="1" applyFont="1" applyProtection="1">
      <protection locked="0"/>
    </xf>
    <xf numFmtId="14" fontId="8" fillId="0" borderId="0" xfId="1" applyNumberFormat="1" applyFont="1" applyAlignment="1" applyProtection="1">
      <alignment horizontal="right"/>
      <protection locked="0"/>
    </xf>
    <xf numFmtId="164" fontId="9" fillId="0" borderId="0" xfId="1" applyNumberFormat="1" applyFont="1" applyProtection="1">
      <protection locked="0"/>
    </xf>
    <xf numFmtId="0" fontId="5" fillId="4" borderId="2" xfId="1" applyFont="1" applyFill="1" applyBorder="1" applyAlignment="1">
      <alignment horizontal="center" vertical="center" wrapText="1"/>
    </xf>
    <xf numFmtId="164" fontId="5" fillId="4" borderId="3" xfId="1" applyNumberFormat="1" applyFont="1" applyFill="1" applyBorder="1" applyAlignment="1">
      <alignment horizontal="right" vertical="center" wrapText="1"/>
    </xf>
    <xf numFmtId="164" fontId="5" fillId="4" borderId="4" xfId="1" applyNumberFormat="1" applyFont="1" applyFill="1" applyBorder="1" applyAlignment="1">
      <alignment horizontal="right" vertical="center" wrapText="1"/>
    </xf>
    <xf numFmtId="0" fontId="3" fillId="0" borderId="0" xfId="1" applyAlignment="1" applyProtection="1">
      <alignment horizontal="center"/>
      <protection locked="0"/>
    </xf>
    <xf numFmtId="169" fontId="3" fillId="0" borderId="0" xfId="1" applyNumberFormat="1" applyProtection="1">
      <protection locked="0"/>
    </xf>
    <xf numFmtId="165" fontId="3" fillId="0" borderId="0" xfId="2" applyProtection="1">
      <protection locked="0"/>
    </xf>
    <xf numFmtId="0" fontId="4" fillId="0" borderId="0" xfId="1" applyFont="1" applyFill="1" applyBorder="1" applyProtection="1">
      <protection locked="0"/>
    </xf>
    <xf numFmtId="164" fontId="3" fillId="0" borderId="0" xfId="1" applyNumberFormat="1" applyFill="1" applyBorder="1" applyProtection="1">
      <protection locked="0"/>
    </xf>
    <xf numFmtId="0" fontId="0" fillId="0" borderId="0" xfId="0" applyFill="1" applyBorder="1"/>
    <xf numFmtId="0" fontId="3" fillId="0" borderId="0" xfId="1" applyFill="1" applyBorder="1" applyProtection="1">
      <protection locked="0"/>
    </xf>
    <xf numFmtId="164" fontId="3" fillId="0" borderId="0" xfId="1" applyNumberFormat="1" applyFill="1" applyBorder="1" applyAlignment="1" applyProtection="1">
      <alignment horizontal="center" vertical="center" wrapText="1"/>
      <protection locked="0"/>
    </xf>
    <xf numFmtId="0" fontId="5" fillId="0" borderId="0" xfId="3" applyNumberFormat="1" applyFont="1" applyFill="1" applyBorder="1" applyProtection="1">
      <protection locked="0"/>
    </xf>
    <xf numFmtId="10" fontId="5" fillId="0" borderId="0" xfId="4" applyNumberFormat="1" applyFont="1" applyFill="1" applyBorder="1" applyProtection="1">
      <protection locked="0"/>
    </xf>
    <xf numFmtId="167" fontId="5" fillId="0" borderId="0" xfId="1" applyNumberFormat="1" applyFont="1" applyFill="1" applyBorder="1" applyProtection="1">
      <protection locked="0"/>
    </xf>
    <xf numFmtId="0" fontId="3" fillId="0" borderId="0" xfId="1" applyFill="1" applyBorder="1"/>
    <xf numFmtId="14" fontId="8" fillId="0" borderId="0" xfId="1" applyNumberFormat="1" applyFont="1" applyFill="1" applyBorder="1" applyAlignment="1" applyProtection="1">
      <alignment horizontal="right"/>
      <protection locked="0"/>
    </xf>
    <xf numFmtId="164" fontId="9" fillId="0" borderId="0" xfId="1" applyNumberFormat="1" applyFont="1" applyFill="1" applyBorder="1" applyProtection="1">
      <protection locked="0"/>
    </xf>
    <xf numFmtId="0" fontId="5" fillId="0" borderId="0" xfId="1" applyFont="1" applyFill="1" applyBorder="1" applyAlignment="1">
      <alignment horizontal="center" vertical="center" wrapText="1"/>
    </xf>
    <xf numFmtId="164" fontId="5" fillId="0" borderId="0" xfId="1" applyNumberFormat="1" applyFont="1" applyFill="1" applyBorder="1" applyAlignment="1">
      <alignment horizontal="right" vertical="center" wrapText="1"/>
    </xf>
    <xf numFmtId="0" fontId="3" fillId="0" borderId="0" xfId="1" applyFill="1" applyBorder="1" applyAlignment="1" applyProtection="1">
      <alignment horizontal="center"/>
      <protection locked="0"/>
    </xf>
    <xf numFmtId="169" fontId="3" fillId="0" borderId="0" xfId="1" applyNumberFormat="1" applyFill="1" applyBorder="1" applyProtection="1">
      <protection locked="0"/>
    </xf>
    <xf numFmtId="165" fontId="3" fillId="0" borderId="0" xfId="2" applyFill="1" applyBorder="1" applyProtection="1">
      <protection locked="0"/>
    </xf>
    <xf numFmtId="164" fontId="3" fillId="0" borderId="0" xfId="1" applyNumberFormat="1" applyFont="1" applyFill="1" applyBorder="1" applyAlignment="1">
      <alignment horizontal="center" vertical="center" wrapText="1"/>
    </xf>
    <xf numFmtId="165" fontId="3" fillId="0" borderId="0" xfId="2" applyFont="1" applyFill="1" applyBorder="1" applyAlignment="1" applyProtection="1">
      <alignment horizontal="center"/>
      <protection locked="0"/>
    </xf>
    <xf numFmtId="0" fontId="11" fillId="0" borderId="0" xfId="0" applyFont="1" applyAlignment="1">
      <alignment horizontal="center"/>
    </xf>
    <xf numFmtId="0" fontId="11" fillId="0" borderId="0" xfId="0" quotePrefix="1" applyFont="1" applyAlignment="1">
      <alignment horizontal="center"/>
    </xf>
    <xf numFmtId="0" fontId="1" fillId="6" borderId="0" xfId="0" applyFont="1" applyFill="1"/>
    <xf numFmtId="10" fontId="0" fillId="0" borderId="0" xfId="0" applyNumberFormat="1"/>
    <xf numFmtId="3" fontId="11" fillId="0" borderId="0" xfId="0" applyNumberFormat="1" applyFont="1" applyAlignment="1">
      <alignment horizontal="center"/>
    </xf>
    <xf numFmtId="0" fontId="0" fillId="0" borderId="5" xfId="0" applyBorder="1"/>
    <xf numFmtId="3" fontId="0" fillId="0" borderId="5" xfId="0" applyNumberFormat="1" applyBorder="1"/>
    <xf numFmtId="3" fontId="0" fillId="5" borderId="5" xfId="0" applyNumberFormat="1" applyFill="1" applyBorder="1"/>
    <xf numFmtId="0" fontId="0" fillId="0" borderId="7" xfId="0" applyBorder="1"/>
    <xf numFmtId="3" fontId="0" fillId="0" borderId="7" xfId="0" applyNumberFormat="1" applyBorder="1"/>
    <xf numFmtId="0" fontId="0" fillId="0" borderId="6" xfId="0" applyBorder="1"/>
    <xf numFmtId="3" fontId="0" fillId="0" borderId="6" xfId="0" applyNumberFormat="1" applyBorder="1"/>
    <xf numFmtId="0" fontId="13" fillId="0" borderId="0" xfId="0" quotePrefix="1" applyFont="1"/>
    <xf numFmtId="0" fontId="0" fillId="0" borderId="0" xfId="0" applyBorder="1"/>
    <xf numFmtId="0" fontId="1" fillId="7" borderId="0" xfId="0" applyFont="1" applyFill="1" applyBorder="1"/>
    <xf numFmtId="0" fontId="0" fillId="6" borderId="0" xfId="0" applyFill="1"/>
    <xf numFmtId="0" fontId="0" fillId="0" borderId="11" xfId="0" applyBorder="1"/>
    <xf numFmtId="3" fontId="0" fillId="0" borderId="11" xfId="0" applyNumberFormat="1" applyBorder="1"/>
    <xf numFmtId="0" fontId="0" fillId="0" borderId="10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3" fontId="0" fillId="0" borderId="13" xfId="0" applyNumberFormat="1" applyBorder="1"/>
    <xf numFmtId="3" fontId="0" fillId="0" borderId="14" xfId="0" applyNumberFormat="1" applyBorder="1"/>
    <xf numFmtId="3" fontId="0" fillId="5" borderId="14" xfId="0" applyNumberFormat="1" applyFill="1" applyBorder="1"/>
    <xf numFmtId="3" fontId="0" fillId="5" borderId="15" xfId="0" applyNumberFormat="1" applyFill="1" applyBorder="1"/>
    <xf numFmtId="3" fontId="0" fillId="0" borderId="16" xfId="0" applyNumberFormat="1" applyBorder="1"/>
    <xf numFmtId="0" fontId="0" fillId="0" borderId="0" xfId="0" applyBorder="1" applyAlignment="1">
      <alignment horizontal="center"/>
    </xf>
    <xf numFmtId="0" fontId="11" fillId="0" borderId="0" xfId="0" applyFont="1" applyBorder="1" applyAlignment="1">
      <alignment horizontal="center"/>
    </xf>
    <xf numFmtId="165" fontId="5" fillId="6" borderId="0" xfId="2" applyFont="1" applyFill="1" applyProtection="1">
      <protection locked="0"/>
    </xf>
    <xf numFmtId="0" fontId="0" fillId="0" borderId="9" xfId="0" applyFill="1" applyBorder="1"/>
    <xf numFmtId="3" fontId="0" fillId="0" borderId="0" xfId="0" applyNumberFormat="1" applyFill="1" applyBorder="1"/>
    <xf numFmtId="0" fontId="0" fillId="0" borderId="0" xfId="0" applyFill="1" applyBorder="1" applyAlignment="1">
      <alignment horizontal="right"/>
    </xf>
    <xf numFmtId="0" fontId="11" fillId="0" borderId="9" xfId="0" applyFont="1" applyFill="1" applyBorder="1"/>
    <xf numFmtId="0" fontId="11" fillId="0" borderId="0" xfId="0" applyFont="1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9" fontId="0" fillId="7" borderId="0" xfId="0" applyNumberFormat="1" applyFill="1" applyBorder="1" applyAlignment="1">
      <alignment horizontal="center"/>
    </xf>
    <xf numFmtId="3" fontId="0" fillId="7" borderId="0" xfId="0" applyNumberFormat="1" applyFill="1" applyBorder="1"/>
    <xf numFmtId="0" fontId="0" fillId="7" borderId="0" xfId="0" applyFill="1" applyBorder="1"/>
    <xf numFmtId="9" fontId="0" fillId="7" borderId="0" xfId="0" applyNumberFormat="1" applyFill="1" applyBorder="1"/>
    <xf numFmtId="0" fontId="12" fillId="0" borderId="0" xfId="0" applyFont="1" applyBorder="1"/>
    <xf numFmtId="0" fontId="11" fillId="0" borderId="0" xfId="0" quotePrefix="1" applyFont="1" applyBorder="1" applyAlignment="1">
      <alignment horizontal="center"/>
    </xf>
    <xf numFmtId="0" fontId="14" fillId="6" borderId="8" xfId="0" applyFont="1" applyFill="1" applyBorder="1" applyAlignment="1">
      <alignment horizontal="left" vertical="center"/>
    </xf>
    <xf numFmtId="3" fontId="14" fillId="6" borderId="17" xfId="0" applyNumberFormat="1" applyFont="1" applyFill="1" applyBorder="1" applyAlignment="1">
      <alignment horizontal="right" vertical="center"/>
    </xf>
    <xf numFmtId="3" fontId="14" fillId="6" borderId="8" xfId="0" applyNumberFormat="1" applyFont="1" applyFill="1" applyBorder="1" applyAlignment="1">
      <alignment horizontal="right" vertical="center"/>
    </xf>
    <xf numFmtId="0" fontId="15" fillId="0" borderId="0" xfId="0" applyFont="1"/>
  </cellXfs>
  <cellStyles count="5">
    <cellStyle name="Euro" xfId="2"/>
    <cellStyle name="Milliers 2" xfId="3"/>
    <cellStyle name="Normal" xfId="0" builtinId="0"/>
    <cellStyle name="Normal 2" xfId="1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edri\Desktop\Simulateur%20Emprunt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 d'amortissement SCI"/>
      <sheetName val="Plan d'amortissement matériel"/>
    </sheetNames>
    <sheetDataSet>
      <sheetData sheetId="0">
        <row r="3">
          <cell r="C3">
            <v>150000</v>
          </cell>
          <cell r="D3">
            <v>240</v>
          </cell>
          <cell r="E3">
            <v>4.4999999999999998E-2</v>
          </cell>
          <cell r="F3">
            <v>39083</v>
          </cell>
        </row>
        <row r="5">
          <cell r="A5">
            <v>948.97406432994376</v>
          </cell>
          <cell r="B5">
            <v>46388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59"/>
  <sheetViews>
    <sheetView tabSelected="1" topLeftCell="D1" workbookViewId="0">
      <selection activeCell="F14" sqref="F14"/>
    </sheetView>
  </sheetViews>
  <sheetFormatPr baseColWidth="10" defaultRowHeight="15"/>
  <cols>
    <col min="1" max="1" width="2.85546875" style="46" hidden="1" customWidth="1"/>
    <col min="2" max="2" width="16.28515625" style="46" hidden="1" customWidth="1"/>
    <col min="3" max="3" width="4.5703125" style="46" hidden="1" customWidth="1"/>
    <col min="4" max="4" width="56.7109375" customWidth="1"/>
    <col min="5" max="5" width="9.28515625" customWidth="1"/>
    <col min="6" max="6" width="35.5703125" bestFit="1" customWidth="1"/>
    <col min="8" max="8" width="35.7109375" customWidth="1"/>
    <col min="9" max="9" width="13" customWidth="1"/>
    <col min="10" max="10" width="17.85546875" customWidth="1"/>
    <col min="16" max="16" width="14.7109375" customWidth="1"/>
  </cols>
  <sheetData>
    <row r="1" spans="1:6">
      <c r="B1" s="73"/>
      <c r="C1" s="73"/>
      <c r="D1" s="59"/>
      <c r="E1" s="59"/>
      <c r="F1" s="59"/>
    </row>
    <row r="2" spans="1:6">
      <c r="B2" s="73"/>
      <c r="C2" s="73"/>
      <c r="D2" s="60" t="s">
        <v>44</v>
      </c>
      <c r="E2" s="60"/>
      <c r="F2" s="60"/>
    </row>
    <row r="3" spans="1:6">
      <c r="B3" s="73"/>
      <c r="C3" s="73"/>
      <c r="D3" s="85" t="s">
        <v>53</v>
      </c>
    </row>
    <row r="4" spans="1:6">
      <c r="B4" s="73"/>
      <c r="C4" s="73"/>
      <c r="D4" s="59"/>
      <c r="E4" s="59"/>
      <c r="F4" s="59"/>
    </row>
    <row r="5" spans="1:6">
      <c r="A5" s="47"/>
      <c r="B5" s="86"/>
      <c r="C5" s="86"/>
      <c r="D5" s="72" t="s">
        <v>50</v>
      </c>
      <c r="E5" s="59"/>
      <c r="F5" s="72" t="s">
        <v>51</v>
      </c>
    </row>
    <row r="6" spans="1:6">
      <c r="B6" s="46" t="s">
        <v>55</v>
      </c>
      <c r="D6" s="80" t="s">
        <v>59</v>
      </c>
      <c r="E6" s="30"/>
      <c r="F6" s="81">
        <v>0.3</v>
      </c>
    </row>
    <row r="7" spans="1:6">
      <c r="B7" s="46" t="s">
        <v>56</v>
      </c>
      <c r="D7" s="75" t="s">
        <v>62</v>
      </c>
      <c r="E7" s="76">
        <f>IF(D6="Meuble tourisme non classé",15000,77700)</f>
        <v>15000</v>
      </c>
      <c r="F7" s="76"/>
    </row>
    <row r="8" spans="1:6">
      <c r="D8" s="75"/>
      <c r="E8" s="30"/>
      <c r="F8" s="76"/>
    </row>
    <row r="9" spans="1:6">
      <c r="A9" s="47"/>
      <c r="B9" s="50" t="s">
        <v>54</v>
      </c>
      <c r="C9" s="47"/>
      <c r="D9" s="75" t="s">
        <v>4</v>
      </c>
      <c r="E9" s="82">
        <v>200000</v>
      </c>
      <c r="F9" s="30"/>
    </row>
    <row r="10" spans="1:6">
      <c r="A10" s="47"/>
      <c r="B10" s="46" t="s">
        <v>55</v>
      </c>
      <c r="C10" s="47"/>
      <c r="D10" s="75" t="s">
        <v>39</v>
      </c>
      <c r="E10" s="77" t="s">
        <v>40</v>
      </c>
      <c r="F10" s="30"/>
    </row>
    <row r="11" spans="1:6">
      <c r="B11" s="46" t="s">
        <v>56</v>
      </c>
      <c r="D11" s="75" t="s">
        <v>42</v>
      </c>
      <c r="E11" s="82">
        <f>IF(E10="neuf",E9*0.03,E9*0.075)</f>
        <v>6000</v>
      </c>
      <c r="F11" s="30"/>
    </row>
    <row r="12" spans="1:6">
      <c r="A12" s="47"/>
      <c r="B12" s="50" t="s">
        <v>54</v>
      </c>
      <c r="C12" s="47"/>
      <c r="D12" s="75" t="s">
        <v>14</v>
      </c>
      <c r="E12" s="82">
        <v>5000</v>
      </c>
      <c r="F12" s="30"/>
    </row>
    <row r="13" spans="1:6">
      <c r="A13" s="47"/>
      <c r="B13" s="50" t="s">
        <v>54</v>
      </c>
      <c r="C13" s="47"/>
      <c r="D13" s="75" t="s">
        <v>18</v>
      </c>
      <c r="E13" s="82">
        <v>200000</v>
      </c>
      <c r="F13" s="30"/>
    </row>
    <row r="14" spans="1:6">
      <c r="A14" s="47"/>
      <c r="B14" s="50" t="s">
        <v>54</v>
      </c>
      <c r="C14" s="47"/>
      <c r="D14" s="75" t="s">
        <v>36</v>
      </c>
      <c r="E14" s="83">
        <v>240</v>
      </c>
      <c r="F14" s="30"/>
    </row>
    <row r="15" spans="1:6">
      <c r="A15" s="47"/>
      <c r="B15" s="50" t="s">
        <v>54</v>
      </c>
      <c r="C15" s="47"/>
      <c r="D15" s="75" t="s">
        <v>17</v>
      </c>
      <c r="E15" s="84">
        <v>0.02</v>
      </c>
      <c r="F15" s="30"/>
    </row>
    <row r="16" spans="1:6" ht="14.25" customHeight="1">
      <c r="A16" s="47"/>
      <c r="B16" s="50" t="s">
        <v>54</v>
      </c>
      <c r="C16" s="47"/>
      <c r="D16" s="75" t="s">
        <v>3</v>
      </c>
      <c r="E16" s="82">
        <v>6000</v>
      </c>
      <c r="F16" s="30"/>
    </row>
    <row r="17" spans="1:17">
      <c r="A17" s="47"/>
      <c r="B17" s="50" t="s">
        <v>54</v>
      </c>
      <c r="C17" s="47"/>
      <c r="D17" s="75" t="s">
        <v>12</v>
      </c>
      <c r="E17" s="82">
        <v>500</v>
      </c>
      <c r="F17" s="30"/>
    </row>
    <row r="18" spans="1:17">
      <c r="A18" s="47"/>
      <c r="B18" s="50" t="s">
        <v>54</v>
      </c>
      <c r="C18" s="47"/>
      <c r="D18" s="75" t="s">
        <v>13</v>
      </c>
      <c r="E18" s="83">
        <v>750</v>
      </c>
      <c r="F18" s="30"/>
    </row>
    <row r="19" spans="1:17">
      <c r="D19" s="78" t="s">
        <v>37</v>
      </c>
      <c r="E19" s="76"/>
      <c r="F19" s="79"/>
      <c r="P19" s="29"/>
      <c r="Q19" s="30"/>
    </row>
    <row r="20" spans="1:17">
      <c r="C20" s="73"/>
      <c r="D20" s="59"/>
      <c r="E20" s="59"/>
      <c r="F20" s="73"/>
      <c r="P20" s="29"/>
      <c r="Q20" s="30"/>
    </row>
    <row r="21" spans="1:17">
      <c r="C21" s="73"/>
      <c r="D21" s="59"/>
      <c r="F21" s="59"/>
      <c r="G21" s="2"/>
      <c r="P21" s="43"/>
      <c r="Q21" s="30"/>
    </row>
    <row r="22" spans="1:17">
      <c r="G22" s="2"/>
      <c r="P22" s="43"/>
      <c r="Q22" s="30"/>
    </row>
    <row r="23" spans="1:17">
      <c r="G23" s="2"/>
      <c r="P23" s="43"/>
      <c r="Q23" s="30"/>
    </row>
    <row r="24" spans="1:17">
      <c r="D24" s="48" t="s">
        <v>43</v>
      </c>
      <c r="E24" s="48"/>
      <c r="F24" s="61"/>
      <c r="G24" s="2"/>
      <c r="P24" s="43"/>
      <c r="Q24" s="30"/>
    </row>
    <row r="25" spans="1:17">
      <c r="P25" s="43"/>
      <c r="Q25" s="30"/>
    </row>
    <row r="26" spans="1:17" ht="15.75" thickBot="1">
      <c r="P26" s="43"/>
      <c r="Q26" s="30"/>
    </row>
    <row r="27" spans="1:17" ht="15.75" thickBot="1">
      <c r="D27" s="64"/>
      <c r="E27" s="66" t="s">
        <v>1</v>
      </c>
      <c r="F27" s="65" t="s">
        <v>2</v>
      </c>
      <c r="P27" s="43"/>
      <c r="Q27" s="30"/>
    </row>
    <row r="28" spans="1:17">
      <c r="D28" s="62" t="s">
        <v>0</v>
      </c>
      <c r="E28" s="67">
        <f>E16</f>
        <v>6000</v>
      </c>
      <c r="F28" s="63">
        <f>E16</f>
        <v>6000</v>
      </c>
      <c r="P28" s="43"/>
      <c r="Q28" s="30"/>
    </row>
    <row r="29" spans="1:17">
      <c r="D29" s="51" t="s">
        <v>60</v>
      </c>
      <c r="E29" s="68">
        <f>IF(D6="Meuble tourisme non classé",E28*-0.3,E28*-0.5)</f>
        <v>-1800</v>
      </c>
      <c r="F29" s="53"/>
      <c r="P29" s="43"/>
      <c r="Q29" s="30"/>
    </row>
    <row r="30" spans="1:17">
      <c r="D30" s="51" t="s">
        <v>49</v>
      </c>
      <c r="E30" s="69"/>
      <c r="F30" s="52">
        <f>-E17-amort!M19</f>
        <v>-750</v>
      </c>
      <c r="P30" s="43"/>
      <c r="Q30" s="30"/>
    </row>
    <row r="31" spans="1:17" ht="17.25">
      <c r="D31" s="51" t="s">
        <v>46</v>
      </c>
      <c r="E31" s="69"/>
      <c r="F31" s="52">
        <f>-emprunt!E21</f>
        <v>-3924.9561759093831</v>
      </c>
      <c r="P31" s="43"/>
      <c r="Q31" s="30"/>
    </row>
    <row r="32" spans="1:17">
      <c r="D32" s="51" t="s">
        <v>45</v>
      </c>
      <c r="E32" s="69"/>
      <c r="F32" s="52">
        <f>-E18</f>
        <v>-750</v>
      </c>
      <c r="P32" s="43"/>
      <c r="Q32" s="30"/>
    </row>
    <row r="33" spans="4:17">
      <c r="D33" s="54" t="s">
        <v>5</v>
      </c>
      <c r="E33" s="70"/>
      <c r="F33" s="55">
        <f>-amort!P13</f>
        <v>-8593.7857142857138</v>
      </c>
      <c r="P33" s="43"/>
      <c r="Q33" s="30"/>
    </row>
    <row r="34" spans="4:17">
      <c r="D34" s="56" t="s">
        <v>48</v>
      </c>
      <c r="E34" s="71">
        <f>SUM(E28:E33)</f>
        <v>4200</v>
      </c>
      <c r="F34" s="57">
        <f>SUM(F28:F33)</f>
        <v>-8018.7418901950969</v>
      </c>
      <c r="P34" s="43"/>
      <c r="Q34" s="30"/>
    </row>
    <row r="35" spans="4:17" ht="27" customHeight="1">
      <c r="D35" s="87" t="s">
        <v>57</v>
      </c>
      <c r="E35" s="88">
        <f>(E34*F6)+(E34*amort!M18)</f>
        <v>1982.4</v>
      </c>
      <c r="F35" s="89">
        <f>IF(F34&lt;=0,0,F34*F6+F34*amort!M18)</f>
        <v>0</v>
      </c>
      <c r="P35" s="43"/>
      <c r="Q35" s="30"/>
    </row>
    <row r="36" spans="4:17">
      <c r="D36" s="58" t="s">
        <v>38</v>
      </c>
      <c r="P36" s="43"/>
      <c r="Q36" s="30"/>
    </row>
    <row r="37" spans="4:17">
      <c r="P37" s="43"/>
      <c r="Q37" s="30"/>
    </row>
    <row r="38" spans="4:17">
      <c r="P38" s="43"/>
      <c r="Q38" s="30"/>
    </row>
    <row r="39" spans="4:17">
      <c r="P39" s="43"/>
      <c r="Q39" s="30"/>
    </row>
    <row r="40" spans="4:17">
      <c r="P40" s="43"/>
      <c r="Q40" s="30"/>
    </row>
    <row r="41" spans="4:17">
      <c r="P41" s="43"/>
      <c r="Q41" s="30"/>
    </row>
    <row r="42" spans="4:17">
      <c r="P42" s="43"/>
      <c r="Q42" s="30"/>
    </row>
    <row r="43" spans="4:17">
      <c r="P43" s="43"/>
      <c r="Q43" s="30"/>
    </row>
    <row r="44" spans="4:17">
      <c r="P44" s="43"/>
      <c r="Q44" s="30"/>
    </row>
    <row r="45" spans="4:17">
      <c r="P45" s="43"/>
      <c r="Q45" s="30"/>
    </row>
    <row r="46" spans="4:17">
      <c r="P46" s="43"/>
      <c r="Q46" s="30"/>
    </row>
    <row r="47" spans="4:17">
      <c r="P47" s="43"/>
      <c r="Q47" s="30"/>
    </row>
    <row r="48" spans="4:17">
      <c r="P48" s="43"/>
      <c r="Q48" s="30"/>
    </row>
    <row r="49" spans="16:17">
      <c r="P49" s="43"/>
      <c r="Q49" s="30"/>
    </row>
    <row r="50" spans="16:17">
      <c r="P50" s="43"/>
      <c r="Q50" s="30"/>
    </row>
    <row r="51" spans="16:17">
      <c r="P51" s="43"/>
      <c r="Q51" s="30"/>
    </row>
    <row r="52" spans="16:17">
      <c r="P52" s="43"/>
      <c r="Q52" s="30"/>
    </row>
    <row r="53" spans="16:17">
      <c r="P53" s="43"/>
      <c r="Q53" s="30"/>
    </row>
    <row r="54" spans="16:17">
      <c r="P54" s="43"/>
      <c r="Q54" s="30"/>
    </row>
    <row r="55" spans="16:17">
      <c r="P55" s="43"/>
      <c r="Q55" s="30"/>
    </row>
    <row r="56" spans="16:17">
      <c r="P56" s="43"/>
      <c r="Q56" s="30"/>
    </row>
    <row r="57" spans="16:17">
      <c r="P57" s="43"/>
      <c r="Q57" s="30"/>
    </row>
    <row r="58" spans="16:17">
      <c r="P58" s="43"/>
      <c r="Q58" s="30"/>
    </row>
    <row r="59" spans="16:17">
      <c r="P59" s="43"/>
      <c r="Q59" s="30"/>
    </row>
    <row r="60" spans="16:17">
      <c r="P60" s="43"/>
      <c r="Q60" s="30"/>
    </row>
    <row r="61" spans="16:17">
      <c r="P61" s="43"/>
      <c r="Q61" s="30"/>
    </row>
    <row r="62" spans="16:17">
      <c r="P62" s="43"/>
      <c r="Q62" s="30"/>
    </row>
    <row r="63" spans="16:17">
      <c r="P63" s="43"/>
      <c r="Q63" s="30"/>
    </row>
    <row r="64" spans="16:17">
      <c r="P64" s="43"/>
      <c r="Q64" s="30"/>
    </row>
    <row r="65" spans="16:17">
      <c r="P65" s="43"/>
      <c r="Q65" s="30"/>
    </row>
    <row r="66" spans="16:17">
      <c r="P66" s="43"/>
      <c r="Q66" s="30"/>
    </row>
    <row r="67" spans="16:17">
      <c r="P67" s="43"/>
      <c r="Q67" s="30"/>
    </row>
    <row r="68" spans="16:17">
      <c r="P68" s="43"/>
      <c r="Q68" s="30"/>
    </row>
    <row r="69" spans="16:17">
      <c r="P69" s="43"/>
      <c r="Q69" s="30"/>
    </row>
    <row r="70" spans="16:17">
      <c r="P70" s="43"/>
      <c r="Q70" s="30"/>
    </row>
    <row r="71" spans="16:17">
      <c r="P71" s="43"/>
      <c r="Q71" s="30"/>
    </row>
    <row r="72" spans="16:17">
      <c r="P72" s="43"/>
      <c r="Q72" s="30"/>
    </row>
    <row r="73" spans="16:17">
      <c r="P73" s="43"/>
      <c r="Q73" s="30"/>
    </row>
    <row r="74" spans="16:17">
      <c r="P74" s="43"/>
      <c r="Q74" s="30"/>
    </row>
    <row r="75" spans="16:17">
      <c r="P75" s="43"/>
      <c r="Q75" s="30"/>
    </row>
    <row r="76" spans="16:17">
      <c r="P76" s="43"/>
      <c r="Q76" s="30"/>
    </row>
    <row r="77" spans="16:17">
      <c r="P77" s="43"/>
      <c r="Q77" s="30"/>
    </row>
    <row r="78" spans="16:17">
      <c r="P78" s="43"/>
      <c r="Q78" s="30"/>
    </row>
    <row r="79" spans="16:17">
      <c r="P79" s="43"/>
      <c r="Q79" s="30"/>
    </row>
    <row r="80" spans="16:17">
      <c r="P80" s="43"/>
      <c r="Q80" s="30"/>
    </row>
    <row r="81" spans="16:17">
      <c r="P81" s="43"/>
      <c r="Q81" s="30"/>
    </row>
    <row r="82" spans="16:17">
      <c r="P82" s="43"/>
      <c r="Q82" s="30"/>
    </row>
    <row r="83" spans="16:17">
      <c r="P83" s="43"/>
      <c r="Q83" s="30"/>
    </row>
    <row r="84" spans="16:17">
      <c r="P84" s="43"/>
      <c r="Q84" s="30"/>
    </row>
    <row r="85" spans="16:17">
      <c r="P85" s="43"/>
      <c r="Q85" s="30"/>
    </row>
    <row r="86" spans="16:17">
      <c r="P86" s="43"/>
      <c r="Q86" s="30"/>
    </row>
    <row r="87" spans="16:17">
      <c r="P87" s="43"/>
      <c r="Q87" s="30"/>
    </row>
    <row r="88" spans="16:17">
      <c r="P88" s="43"/>
      <c r="Q88" s="30"/>
    </row>
    <row r="89" spans="16:17">
      <c r="P89" s="43"/>
      <c r="Q89" s="30"/>
    </row>
    <row r="90" spans="16:17">
      <c r="P90" s="43"/>
      <c r="Q90" s="30"/>
    </row>
    <row r="91" spans="16:17">
      <c r="P91" s="43"/>
      <c r="Q91" s="30"/>
    </row>
    <row r="92" spans="16:17">
      <c r="P92" s="43"/>
      <c r="Q92" s="30"/>
    </row>
    <row r="93" spans="16:17">
      <c r="P93" s="43"/>
      <c r="Q93" s="30"/>
    </row>
    <row r="94" spans="16:17">
      <c r="P94" s="43"/>
      <c r="Q94" s="30"/>
    </row>
    <row r="95" spans="16:17">
      <c r="P95" s="43"/>
      <c r="Q95" s="30"/>
    </row>
    <row r="96" spans="16:17">
      <c r="P96" s="43"/>
      <c r="Q96" s="30"/>
    </row>
    <row r="97" spans="16:17">
      <c r="P97" s="43"/>
      <c r="Q97" s="30"/>
    </row>
    <row r="98" spans="16:17">
      <c r="P98" s="43"/>
      <c r="Q98" s="30"/>
    </row>
    <row r="99" spans="16:17">
      <c r="P99" s="43"/>
      <c r="Q99" s="30"/>
    </row>
    <row r="100" spans="16:17">
      <c r="P100" s="43"/>
      <c r="Q100" s="30"/>
    </row>
    <row r="101" spans="16:17">
      <c r="P101" s="43"/>
      <c r="Q101" s="30"/>
    </row>
    <row r="102" spans="16:17">
      <c r="P102" s="43"/>
      <c r="Q102" s="30"/>
    </row>
    <row r="103" spans="16:17">
      <c r="P103" s="43"/>
      <c r="Q103" s="30"/>
    </row>
    <row r="104" spans="16:17">
      <c r="P104" s="43"/>
      <c r="Q104" s="30"/>
    </row>
    <row r="105" spans="16:17">
      <c r="P105" s="43"/>
      <c r="Q105" s="30"/>
    </row>
    <row r="106" spans="16:17">
      <c r="P106" s="43"/>
      <c r="Q106" s="30"/>
    </row>
    <row r="107" spans="16:17">
      <c r="P107" s="43"/>
      <c r="Q107" s="30"/>
    </row>
    <row r="108" spans="16:17">
      <c r="P108" s="43"/>
      <c r="Q108" s="30"/>
    </row>
    <row r="109" spans="16:17">
      <c r="P109" s="43"/>
      <c r="Q109" s="30"/>
    </row>
    <row r="110" spans="16:17">
      <c r="P110" s="43"/>
      <c r="Q110" s="30"/>
    </row>
    <row r="111" spans="16:17">
      <c r="P111" s="43"/>
      <c r="Q111" s="30"/>
    </row>
    <row r="112" spans="16:17">
      <c r="P112" s="43"/>
      <c r="Q112" s="30"/>
    </row>
    <row r="113" spans="16:17">
      <c r="P113" s="43"/>
      <c r="Q113" s="30"/>
    </row>
    <row r="114" spans="16:17">
      <c r="P114" s="43"/>
      <c r="Q114" s="30"/>
    </row>
    <row r="115" spans="16:17">
      <c r="P115" s="43"/>
      <c r="Q115" s="30"/>
    </row>
    <row r="116" spans="16:17">
      <c r="P116" s="43"/>
      <c r="Q116" s="30"/>
    </row>
    <row r="117" spans="16:17">
      <c r="P117" s="43"/>
      <c r="Q117" s="30"/>
    </row>
    <row r="118" spans="16:17">
      <c r="P118" s="43"/>
      <c r="Q118" s="30"/>
    </row>
    <row r="119" spans="16:17">
      <c r="P119" s="43"/>
      <c r="Q119" s="30"/>
    </row>
    <row r="120" spans="16:17">
      <c r="P120" s="43"/>
      <c r="Q120" s="30"/>
    </row>
    <row r="121" spans="16:17">
      <c r="P121" s="43"/>
      <c r="Q121" s="30"/>
    </row>
    <row r="122" spans="16:17">
      <c r="P122" s="43"/>
      <c r="Q122" s="30"/>
    </row>
    <row r="123" spans="16:17">
      <c r="P123" s="43"/>
      <c r="Q123" s="30"/>
    </row>
    <row r="124" spans="16:17">
      <c r="P124" s="43"/>
      <c r="Q124" s="30"/>
    </row>
    <row r="125" spans="16:17">
      <c r="P125" s="43"/>
      <c r="Q125" s="30"/>
    </row>
    <row r="126" spans="16:17">
      <c r="P126" s="43"/>
      <c r="Q126" s="30"/>
    </row>
    <row r="127" spans="16:17">
      <c r="P127" s="43"/>
      <c r="Q127" s="30"/>
    </row>
    <row r="128" spans="16:17">
      <c r="P128" s="43"/>
      <c r="Q128" s="30"/>
    </row>
    <row r="129" spans="16:17">
      <c r="P129" s="43"/>
      <c r="Q129" s="30"/>
    </row>
    <row r="130" spans="16:17">
      <c r="P130" s="43"/>
      <c r="Q130" s="30"/>
    </row>
    <row r="131" spans="16:17">
      <c r="P131" s="43"/>
      <c r="Q131" s="30"/>
    </row>
    <row r="132" spans="16:17">
      <c r="P132" s="43"/>
      <c r="Q132" s="30"/>
    </row>
    <row r="133" spans="16:17">
      <c r="P133" s="43"/>
      <c r="Q133" s="30"/>
    </row>
    <row r="134" spans="16:17">
      <c r="P134" s="43"/>
      <c r="Q134" s="30"/>
    </row>
    <row r="135" spans="16:17">
      <c r="P135" s="43"/>
      <c r="Q135" s="30"/>
    </row>
    <row r="136" spans="16:17">
      <c r="P136" s="43"/>
      <c r="Q136" s="30"/>
    </row>
    <row r="137" spans="16:17">
      <c r="P137" s="43"/>
      <c r="Q137" s="30"/>
    </row>
    <row r="138" spans="16:17">
      <c r="P138" s="43"/>
      <c r="Q138" s="30"/>
    </row>
    <row r="139" spans="16:17">
      <c r="P139" s="43"/>
      <c r="Q139" s="30"/>
    </row>
    <row r="140" spans="16:17">
      <c r="P140" s="43"/>
      <c r="Q140" s="30"/>
    </row>
    <row r="141" spans="16:17">
      <c r="P141" s="43"/>
      <c r="Q141" s="30"/>
    </row>
    <row r="142" spans="16:17">
      <c r="P142" s="43"/>
      <c r="Q142" s="30"/>
    </row>
    <row r="143" spans="16:17">
      <c r="P143" s="43"/>
      <c r="Q143" s="30"/>
    </row>
    <row r="144" spans="16:17">
      <c r="P144" s="43"/>
      <c r="Q144" s="30"/>
    </row>
    <row r="145" spans="16:17">
      <c r="P145" s="43"/>
      <c r="Q145" s="30"/>
    </row>
    <row r="146" spans="16:17">
      <c r="P146" s="43"/>
      <c r="Q146" s="30"/>
    </row>
    <row r="147" spans="16:17">
      <c r="P147" s="43"/>
      <c r="Q147" s="30"/>
    </row>
    <row r="148" spans="16:17">
      <c r="P148" s="43"/>
      <c r="Q148" s="30"/>
    </row>
    <row r="149" spans="16:17">
      <c r="P149" s="43"/>
      <c r="Q149" s="30"/>
    </row>
    <row r="150" spans="16:17">
      <c r="P150" s="43"/>
      <c r="Q150" s="30"/>
    </row>
    <row r="151" spans="16:17">
      <c r="P151" s="43"/>
      <c r="Q151" s="30"/>
    </row>
    <row r="152" spans="16:17">
      <c r="P152" s="43"/>
      <c r="Q152" s="30"/>
    </row>
    <row r="153" spans="16:17">
      <c r="P153" s="43"/>
      <c r="Q153" s="30"/>
    </row>
    <row r="154" spans="16:17">
      <c r="P154" s="43"/>
      <c r="Q154" s="30"/>
    </row>
    <row r="155" spans="16:17">
      <c r="P155" s="43"/>
      <c r="Q155" s="30"/>
    </row>
    <row r="156" spans="16:17">
      <c r="P156" s="43"/>
      <c r="Q156" s="30"/>
    </row>
    <row r="157" spans="16:17">
      <c r="P157" s="43"/>
      <c r="Q157" s="30"/>
    </row>
    <row r="158" spans="16:17">
      <c r="P158" s="43"/>
      <c r="Q158" s="30"/>
    </row>
    <row r="159" spans="16:17">
      <c r="P159" s="43"/>
      <c r="Q159" s="30"/>
    </row>
    <row r="160" spans="16:17">
      <c r="P160" s="43"/>
      <c r="Q160" s="30"/>
    </row>
    <row r="161" spans="16:17">
      <c r="P161" s="43"/>
      <c r="Q161" s="30"/>
    </row>
    <row r="162" spans="16:17">
      <c r="P162" s="43"/>
      <c r="Q162" s="30"/>
    </row>
    <row r="163" spans="16:17">
      <c r="P163" s="43"/>
      <c r="Q163" s="30"/>
    </row>
    <row r="164" spans="16:17">
      <c r="P164" s="43"/>
      <c r="Q164" s="30"/>
    </row>
    <row r="165" spans="16:17">
      <c r="P165" s="43"/>
      <c r="Q165" s="30"/>
    </row>
    <row r="166" spans="16:17">
      <c r="P166" s="43"/>
      <c r="Q166" s="30"/>
    </row>
    <row r="167" spans="16:17">
      <c r="P167" s="43"/>
      <c r="Q167" s="30"/>
    </row>
    <row r="168" spans="16:17">
      <c r="P168" s="43"/>
      <c r="Q168" s="30"/>
    </row>
    <row r="169" spans="16:17">
      <c r="P169" s="43"/>
      <c r="Q169" s="30"/>
    </row>
    <row r="170" spans="16:17">
      <c r="P170" s="43"/>
      <c r="Q170" s="30"/>
    </row>
    <row r="171" spans="16:17">
      <c r="P171" s="43"/>
      <c r="Q171" s="30"/>
    </row>
    <row r="172" spans="16:17">
      <c r="P172" s="43"/>
      <c r="Q172" s="30"/>
    </row>
    <row r="173" spans="16:17">
      <c r="P173" s="43"/>
      <c r="Q173" s="30"/>
    </row>
    <row r="174" spans="16:17">
      <c r="P174" s="43"/>
      <c r="Q174" s="30"/>
    </row>
    <row r="175" spans="16:17">
      <c r="P175" s="43"/>
      <c r="Q175" s="30"/>
    </row>
    <row r="176" spans="16:17">
      <c r="P176" s="43"/>
      <c r="Q176" s="30"/>
    </row>
    <row r="177" spans="16:17">
      <c r="P177" s="43"/>
      <c r="Q177" s="30"/>
    </row>
    <row r="178" spans="16:17">
      <c r="P178" s="43"/>
      <c r="Q178" s="30"/>
    </row>
    <row r="179" spans="16:17">
      <c r="P179" s="43"/>
      <c r="Q179" s="30"/>
    </row>
    <row r="180" spans="16:17">
      <c r="P180" s="43"/>
      <c r="Q180" s="30"/>
    </row>
    <row r="181" spans="16:17">
      <c r="P181" s="43"/>
      <c r="Q181" s="30"/>
    </row>
    <row r="182" spans="16:17">
      <c r="P182" s="43"/>
      <c r="Q182" s="30"/>
    </row>
    <row r="183" spans="16:17">
      <c r="P183" s="43"/>
      <c r="Q183" s="30"/>
    </row>
    <row r="184" spans="16:17">
      <c r="P184" s="43"/>
      <c r="Q184" s="30"/>
    </row>
    <row r="185" spans="16:17">
      <c r="P185" s="43"/>
      <c r="Q185" s="30"/>
    </row>
    <row r="186" spans="16:17">
      <c r="P186" s="43"/>
      <c r="Q186" s="30"/>
    </row>
    <row r="187" spans="16:17">
      <c r="P187" s="43"/>
      <c r="Q187" s="30"/>
    </row>
    <row r="188" spans="16:17">
      <c r="P188" s="43"/>
      <c r="Q188" s="30"/>
    </row>
    <row r="189" spans="16:17">
      <c r="P189" s="43"/>
      <c r="Q189" s="30"/>
    </row>
    <row r="190" spans="16:17">
      <c r="P190" s="43"/>
      <c r="Q190" s="30"/>
    </row>
    <row r="191" spans="16:17">
      <c r="P191" s="43"/>
      <c r="Q191" s="30"/>
    </row>
    <row r="192" spans="16:17">
      <c r="P192" s="43"/>
      <c r="Q192" s="30"/>
    </row>
    <row r="193" spans="16:17">
      <c r="P193" s="43"/>
      <c r="Q193" s="30"/>
    </row>
    <row r="194" spans="16:17">
      <c r="P194" s="43"/>
      <c r="Q194" s="30"/>
    </row>
    <row r="195" spans="16:17">
      <c r="P195" s="43"/>
      <c r="Q195" s="30"/>
    </row>
    <row r="196" spans="16:17">
      <c r="P196" s="43"/>
      <c r="Q196" s="30"/>
    </row>
    <row r="197" spans="16:17">
      <c r="P197" s="43"/>
      <c r="Q197" s="30"/>
    </row>
    <row r="198" spans="16:17">
      <c r="P198" s="43"/>
      <c r="Q198" s="30"/>
    </row>
    <row r="199" spans="16:17">
      <c r="P199" s="43"/>
      <c r="Q199" s="30"/>
    </row>
    <row r="200" spans="16:17">
      <c r="P200" s="43"/>
      <c r="Q200" s="30"/>
    </row>
    <row r="201" spans="16:17">
      <c r="P201" s="43"/>
      <c r="Q201" s="30"/>
    </row>
    <row r="202" spans="16:17">
      <c r="P202" s="43"/>
      <c r="Q202" s="30"/>
    </row>
    <row r="203" spans="16:17">
      <c r="P203" s="43"/>
      <c r="Q203" s="30"/>
    </row>
    <row r="204" spans="16:17">
      <c r="P204" s="43"/>
      <c r="Q204" s="30"/>
    </row>
    <row r="205" spans="16:17">
      <c r="P205" s="43"/>
      <c r="Q205" s="30"/>
    </row>
    <row r="206" spans="16:17">
      <c r="P206" s="43"/>
      <c r="Q206" s="30"/>
    </row>
    <row r="207" spans="16:17">
      <c r="P207" s="43"/>
      <c r="Q207" s="30"/>
    </row>
    <row r="208" spans="16:17">
      <c r="P208" s="43"/>
      <c r="Q208" s="30"/>
    </row>
    <row r="209" spans="16:17">
      <c r="P209" s="43"/>
      <c r="Q209" s="30"/>
    </row>
    <row r="210" spans="16:17">
      <c r="P210" s="43"/>
      <c r="Q210" s="30"/>
    </row>
    <row r="211" spans="16:17">
      <c r="P211" s="43"/>
      <c r="Q211" s="30"/>
    </row>
    <row r="212" spans="16:17">
      <c r="P212" s="43"/>
      <c r="Q212" s="30"/>
    </row>
    <row r="213" spans="16:17">
      <c r="P213" s="43"/>
      <c r="Q213" s="30"/>
    </row>
    <row r="214" spans="16:17">
      <c r="P214" s="43"/>
      <c r="Q214" s="30"/>
    </row>
    <row r="215" spans="16:17">
      <c r="P215" s="43"/>
      <c r="Q215" s="30"/>
    </row>
    <row r="216" spans="16:17">
      <c r="P216" s="43"/>
      <c r="Q216" s="30"/>
    </row>
    <row r="217" spans="16:17">
      <c r="P217" s="43"/>
      <c r="Q217" s="30"/>
    </row>
    <row r="218" spans="16:17">
      <c r="P218" s="43"/>
      <c r="Q218" s="30"/>
    </row>
    <row r="219" spans="16:17">
      <c r="P219" s="43"/>
      <c r="Q219" s="30"/>
    </row>
    <row r="220" spans="16:17">
      <c r="P220" s="43"/>
      <c r="Q220" s="30"/>
    </row>
    <row r="221" spans="16:17">
      <c r="P221" s="43"/>
      <c r="Q221" s="30"/>
    </row>
    <row r="222" spans="16:17">
      <c r="P222" s="43"/>
      <c r="Q222" s="30"/>
    </row>
    <row r="223" spans="16:17">
      <c r="P223" s="43"/>
      <c r="Q223" s="30"/>
    </row>
    <row r="224" spans="16:17">
      <c r="P224" s="43"/>
      <c r="Q224" s="30"/>
    </row>
    <row r="225" spans="16:17">
      <c r="P225" s="43"/>
      <c r="Q225" s="30"/>
    </row>
    <row r="226" spans="16:17">
      <c r="P226" s="43"/>
      <c r="Q226" s="30"/>
    </row>
    <row r="227" spans="16:17">
      <c r="P227" s="43"/>
      <c r="Q227" s="30"/>
    </row>
    <row r="228" spans="16:17">
      <c r="P228" s="43"/>
      <c r="Q228" s="30"/>
    </row>
    <row r="229" spans="16:17">
      <c r="P229" s="43"/>
      <c r="Q229" s="30"/>
    </row>
    <row r="230" spans="16:17">
      <c r="P230" s="43"/>
      <c r="Q230" s="30"/>
    </row>
    <row r="231" spans="16:17">
      <c r="P231" s="43"/>
      <c r="Q231" s="30"/>
    </row>
    <row r="232" spans="16:17">
      <c r="P232" s="43"/>
      <c r="Q232" s="30"/>
    </row>
    <row r="233" spans="16:17">
      <c r="P233" s="43"/>
      <c r="Q233" s="30"/>
    </row>
    <row r="234" spans="16:17">
      <c r="P234" s="43"/>
      <c r="Q234" s="30"/>
    </row>
    <row r="235" spans="16:17">
      <c r="P235" s="43"/>
      <c r="Q235" s="30"/>
    </row>
    <row r="236" spans="16:17">
      <c r="P236" s="43"/>
      <c r="Q236" s="30"/>
    </row>
    <row r="237" spans="16:17">
      <c r="P237" s="43"/>
      <c r="Q237" s="30"/>
    </row>
    <row r="238" spans="16:17">
      <c r="P238" s="43"/>
      <c r="Q238" s="30"/>
    </row>
    <row r="239" spans="16:17">
      <c r="P239" s="43"/>
      <c r="Q239" s="30"/>
    </row>
    <row r="240" spans="16:17">
      <c r="P240" s="43"/>
      <c r="Q240" s="30"/>
    </row>
    <row r="241" spans="16:17">
      <c r="P241" s="43"/>
      <c r="Q241" s="30"/>
    </row>
    <row r="242" spans="16:17">
      <c r="P242" s="43"/>
      <c r="Q242" s="30"/>
    </row>
    <row r="243" spans="16:17">
      <c r="P243" s="43"/>
      <c r="Q243" s="30"/>
    </row>
    <row r="244" spans="16:17">
      <c r="P244" s="43"/>
      <c r="Q244" s="30"/>
    </row>
    <row r="245" spans="16:17">
      <c r="P245" s="43"/>
      <c r="Q245" s="30"/>
    </row>
    <row r="246" spans="16:17">
      <c r="P246" s="43"/>
      <c r="Q246" s="30"/>
    </row>
    <row r="247" spans="16:17">
      <c r="P247" s="43"/>
      <c r="Q247" s="30"/>
    </row>
    <row r="248" spans="16:17">
      <c r="P248" s="43"/>
      <c r="Q248" s="30"/>
    </row>
    <row r="249" spans="16:17">
      <c r="P249" s="43"/>
      <c r="Q249" s="30"/>
    </row>
    <row r="250" spans="16:17">
      <c r="P250" s="43"/>
      <c r="Q250" s="30"/>
    </row>
    <row r="251" spans="16:17">
      <c r="P251" s="43"/>
      <c r="Q251" s="30"/>
    </row>
    <row r="252" spans="16:17">
      <c r="P252" s="43"/>
      <c r="Q252" s="30"/>
    </row>
    <row r="253" spans="16:17">
      <c r="P253" s="43"/>
      <c r="Q253" s="30"/>
    </row>
    <row r="254" spans="16:17">
      <c r="P254" s="43"/>
      <c r="Q254" s="30"/>
    </row>
    <row r="255" spans="16:17">
      <c r="P255" s="43"/>
      <c r="Q255" s="30"/>
    </row>
    <row r="256" spans="16:17">
      <c r="P256" s="43"/>
      <c r="Q256" s="30"/>
    </row>
    <row r="257" spans="16:17">
      <c r="P257" s="43"/>
      <c r="Q257" s="30"/>
    </row>
    <row r="258" spans="16:17">
      <c r="P258" s="43"/>
      <c r="Q258" s="30"/>
    </row>
    <row r="259" spans="16:17">
      <c r="P259" s="30"/>
      <c r="Q259" s="30"/>
    </row>
  </sheetData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amort!$P$17:$P$21</xm:f>
          </x14:formula1>
          <xm:sqref>F6</xm:sqref>
        </x14:dataValidation>
        <x14:dataValidation type="list" allowBlank="1" showInputMessage="1" showErrorMessage="1">
          <x14:formula1>
            <xm:f>amort!$P$23:$P$24</xm:f>
          </x14:formula1>
          <xm:sqref>D6</xm:sqref>
        </x14:dataValidation>
        <x14:dataValidation type="list" allowBlank="1" showInputMessage="1" showErrorMessage="1">
          <x14:formula1>
            <xm:f>amort!$P$32:$P$33</xm:f>
          </x14:formula1>
          <xm:sqref>E10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4:S266"/>
  <sheetViews>
    <sheetView workbookViewId="0">
      <selection activeCell="P26" sqref="P26"/>
    </sheetView>
  </sheetViews>
  <sheetFormatPr baseColWidth="10" defaultRowHeight="15"/>
  <cols>
    <col min="12" max="12" width="17" bestFit="1" customWidth="1"/>
    <col min="13" max="13" width="7.140625" bestFit="1" customWidth="1"/>
    <col min="14" max="14" width="17" bestFit="1" customWidth="1"/>
    <col min="16" max="16" width="13" customWidth="1"/>
  </cols>
  <sheetData>
    <row r="4" spans="12:17">
      <c r="L4" s="5" t="s">
        <v>19</v>
      </c>
      <c r="M4" s="2"/>
      <c r="N4" s="2"/>
      <c r="O4" s="4" t="s">
        <v>11</v>
      </c>
    </row>
    <row r="5" spans="12:17">
      <c r="L5" t="s">
        <v>6</v>
      </c>
      <c r="M5" s="1">
        <v>0.1</v>
      </c>
      <c r="N5" s="2">
        <f>(simul!$E$9+simul!$E$11)*M5</f>
        <v>20600</v>
      </c>
      <c r="O5" s="3" t="s">
        <v>9</v>
      </c>
      <c r="P5" s="2"/>
    </row>
    <row r="6" spans="12:17">
      <c r="L6" t="s">
        <v>7</v>
      </c>
      <c r="M6" s="1">
        <v>0.45</v>
      </c>
      <c r="N6" s="2">
        <f>(simul!$E$9+simul!$E$11)*M6</f>
        <v>92700</v>
      </c>
      <c r="O6" s="2">
        <v>50</v>
      </c>
      <c r="P6" s="2">
        <f>N6/O6</f>
        <v>1854</v>
      </c>
    </row>
    <row r="7" spans="12:17">
      <c r="L7" t="s">
        <v>10</v>
      </c>
      <c r="M7" s="1">
        <v>0.13500000000000001</v>
      </c>
      <c r="N7" s="2">
        <f>(simul!$E$9+simul!$E$11)*M7</f>
        <v>27810.000000000004</v>
      </c>
      <c r="O7" s="2">
        <v>20</v>
      </c>
      <c r="P7" s="2">
        <f>N7/O7</f>
        <v>1390.5000000000002</v>
      </c>
    </row>
    <row r="8" spans="12:17">
      <c r="L8" t="s">
        <v>47</v>
      </c>
      <c r="M8" s="1">
        <v>0.18</v>
      </c>
      <c r="N8" s="2">
        <f>(simul!$E$9+simul!$E$11)*M8</f>
        <v>37080</v>
      </c>
      <c r="O8">
        <v>20</v>
      </c>
      <c r="P8" s="2">
        <f>N8/O8</f>
        <v>1854</v>
      </c>
    </row>
    <row r="9" spans="12:17">
      <c r="L9" t="s">
        <v>8</v>
      </c>
      <c r="M9" s="1">
        <v>0.13500000000000001</v>
      </c>
      <c r="N9" s="2">
        <f>(simul!$E$9+simul!$E$11)*M9</f>
        <v>27810.000000000004</v>
      </c>
      <c r="O9" s="2">
        <v>10</v>
      </c>
      <c r="P9" s="2">
        <f>N9/O9</f>
        <v>2781.0000000000005</v>
      </c>
    </row>
    <row r="10" spans="12:17">
      <c r="M10" s="1">
        <f>SUM(M5:M9)</f>
        <v>1</v>
      </c>
      <c r="N10" s="2">
        <f>(simul!$E$9+simul!$E$11)*M10</f>
        <v>206000</v>
      </c>
      <c r="O10" s="2"/>
      <c r="P10" s="2">
        <f>SUM(P5:P9)</f>
        <v>7879.5</v>
      </c>
    </row>
    <row r="11" spans="12:17">
      <c r="O11" s="2"/>
      <c r="P11" s="2"/>
      <c r="Q11" s="2"/>
    </row>
    <row r="12" spans="12:17">
      <c r="L12" t="s">
        <v>15</v>
      </c>
      <c r="N12" s="2">
        <f>simul!E12</f>
        <v>5000</v>
      </c>
      <c r="O12" s="2">
        <v>7</v>
      </c>
      <c r="P12" s="2">
        <f>N12/O12</f>
        <v>714.28571428571433</v>
      </c>
      <c r="Q12" s="2"/>
    </row>
    <row r="13" spans="12:17">
      <c r="L13" t="s">
        <v>16</v>
      </c>
      <c r="O13" s="2"/>
      <c r="P13" s="2">
        <f>P10+P12</f>
        <v>8593.7857142857138</v>
      </c>
      <c r="Q13" s="2"/>
    </row>
    <row r="14" spans="12:17">
      <c r="O14" s="2"/>
      <c r="Q14" s="2"/>
    </row>
    <row r="15" spans="12:17">
      <c r="O15" s="2"/>
      <c r="P15" s="2"/>
      <c r="Q15" s="2"/>
    </row>
    <row r="16" spans="12:17">
      <c r="O16" s="2"/>
      <c r="P16" s="2"/>
      <c r="Q16" s="2"/>
    </row>
    <row r="17" spans="12:19">
      <c r="L17" s="5"/>
      <c r="O17" s="2"/>
      <c r="P17" s="1">
        <v>0.14000000000000001</v>
      </c>
      <c r="Q17" s="2"/>
    </row>
    <row r="18" spans="12:19">
      <c r="L18" t="s">
        <v>52</v>
      </c>
      <c r="M18" s="49">
        <v>0.17199999999999999</v>
      </c>
      <c r="P18" s="1">
        <v>0.3</v>
      </c>
    </row>
    <row r="19" spans="12:19">
      <c r="L19" t="s">
        <v>58</v>
      </c>
      <c r="M19">
        <v>250</v>
      </c>
      <c r="P19" s="1">
        <v>0.41</v>
      </c>
    </row>
    <row r="20" spans="12:19">
      <c r="P20" s="1">
        <v>0.45</v>
      </c>
    </row>
    <row r="21" spans="12:19" ht="18">
      <c r="N21" s="28"/>
      <c r="O21" s="29"/>
      <c r="Q21" s="29"/>
      <c r="R21" s="29"/>
      <c r="S21" s="29"/>
    </row>
    <row r="22" spans="12:19">
      <c r="N22" s="31"/>
      <c r="O22" s="29"/>
      <c r="Q22" s="32"/>
      <c r="R22" s="32"/>
      <c r="S22" s="32"/>
    </row>
    <row r="23" spans="12:19">
      <c r="N23" s="31"/>
      <c r="O23" s="29"/>
      <c r="P23" s="90" t="s">
        <v>61</v>
      </c>
      <c r="Q23" s="33"/>
      <c r="R23" s="34"/>
      <c r="S23" s="35"/>
    </row>
    <row r="24" spans="12:19" ht="15.75">
      <c r="N24" s="38"/>
      <c r="O24" s="37"/>
      <c r="P24" s="90" t="s">
        <v>59</v>
      </c>
      <c r="Q24" s="36"/>
      <c r="R24" s="29"/>
      <c r="S24" s="29"/>
    </row>
    <row r="25" spans="12:19">
      <c r="N25" s="36"/>
      <c r="O25" s="36"/>
      <c r="P25" s="90"/>
      <c r="Q25" s="29"/>
      <c r="R25" s="29"/>
      <c r="S25" s="29"/>
    </row>
    <row r="26" spans="12:19">
      <c r="N26" s="39"/>
      <c r="O26" s="39"/>
      <c r="P26" s="90"/>
      <c r="Q26" s="40"/>
      <c r="R26" s="40"/>
      <c r="S26" s="40"/>
    </row>
    <row r="27" spans="12:19">
      <c r="N27" s="41"/>
      <c r="O27" s="42"/>
      <c r="Q27" s="43"/>
      <c r="R27" s="43"/>
      <c r="S27" s="43"/>
    </row>
    <row r="28" spans="12:19">
      <c r="N28" s="41"/>
      <c r="O28" s="42"/>
      <c r="P28" s="45"/>
      <c r="Q28" s="43"/>
      <c r="R28" s="43"/>
      <c r="S28" s="43"/>
    </row>
    <row r="29" spans="12:19">
      <c r="N29" s="41"/>
      <c r="O29" s="42"/>
      <c r="P29" s="43"/>
      <c r="Q29" s="43"/>
      <c r="R29" s="43"/>
      <c r="S29" s="43"/>
    </row>
    <row r="30" spans="12:19">
      <c r="N30" s="41"/>
      <c r="O30" s="42"/>
      <c r="P30" s="43"/>
      <c r="Q30" s="43"/>
      <c r="R30" s="43"/>
      <c r="S30" s="43"/>
    </row>
    <row r="31" spans="12:19">
      <c r="N31" s="41"/>
      <c r="O31" s="42"/>
      <c r="P31" s="43"/>
      <c r="Q31" s="43"/>
      <c r="R31" s="43"/>
      <c r="S31" s="43"/>
    </row>
    <row r="32" spans="12:19">
      <c r="N32" s="41"/>
      <c r="O32" s="42"/>
      <c r="P32" s="44" t="s">
        <v>40</v>
      </c>
      <c r="Q32" s="43"/>
      <c r="R32" s="43"/>
      <c r="S32" s="43"/>
    </row>
    <row r="33" spans="14:19">
      <c r="N33" s="41"/>
      <c r="O33" s="42"/>
      <c r="P33" s="45" t="s">
        <v>41</v>
      </c>
      <c r="Q33" s="43"/>
      <c r="R33" s="43"/>
      <c r="S33" s="43"/>
    </row>
    <row r="34" spans="14:19">
      <c r="N34" s="41"/>
      <c r="O34" s="42"/>
      <c r="P34" s="43"/>
      <c r="Q34" s="43"/>
      <c r="R34" s="43"/>
      <c r="S34" s="43"/>
    </row>
    <row r="35" spans="14:19">
      <c r="N35" s="41"/>
      <c r="O35" s="42"/>
      <c r="P35" s="43"/>
      <c r="Q35" s="43"/>
      <c r="R35" s="43"/>
      <c r="S35" s="43"/>
    </row>
    <row r="36" spans="14:19">
      <c r="N36" s="41"/>
      <c r="O36" s="42"/>
      <c r="P36" s="43"/>
      <c r="Q36" s="43"/>
      <c r="R36" s="43"/>
      <c r="S36" s="43"/>
    </row>
    <row r="37" spans="14:19">
      <c r="N37" s="41"/>
      <c r="O37" s="42"/>
      <c r="P37" s="43"/>
      <c r="Q37" s="43"/>
      <c r="R37" s="43"/>
      <c r="S37" s="43"/>
    </row>
    <row r="38" spans="14:19">
      <c r="N38" s="41"/>
      <c r="O38" s="42"/>
      <c r="P38" s="43"/>
      <c r="Q38" s="43"/>
      <c r="R38" s="43"/>
      <c r="S38" s="43"/>
    </row>
    <row r="39" spans="14:19">
      <c r="N39" s="41"/>
      <c r="O39" s="42"/>
      <c r="P39" s="43"/>
      <c r="Q39" s="43"/>
      <c r="R39" s="43"/>
      <c r="S39" s="43"/>
    </row>
    <row r="40" spans="14:19">
      <c r="N40" s="41"/>
      <c r="O40" s="42"/>
      <c r="P40" s="43"/>
      <c r="Q40" s="43"/>
      <c r="R40" s="43"/>
      <c r="S40" s="43"/>
    </row>
    <row r="41" spans="14:19">
      <c r="N41" s="41"/>
      <c r="O41" s="42"/>
      <c r="P41" s="43"/>
      <c r="Q41" s="43"/>
      <c r="R41" s="43"/>
      <c r="S41" s="43"/>
    </row>
    <row r="42" spans="14:19">
      <c r="N42" s="41"/>
      <c r="O42" s="42"/>
      <c r="P42" s="43"/>
      <c r="Q42" s="43"/>
      <c r="R42" s="43"/>
      <c r="S42" s="43"/>
    </row>
    <row r="43" spans="14:19">
      <c r="N43" s="41"/>
      <c r="O43" s="42"/>
      <c r="P43" s="43"/>
      <c r="Q43" s="43"/>
      <c r="R43" s="43"/>
      <c r="S43" s="43"/>
    </row>
    <row r="44" spans="14:19">
      <c r="N44" s="41"/>
      <c r="O44" s="42"/>
      <c r="P44" s="43"/>
      <c r="Q44" s="43"/>
      <c r="R44" s="43"/>
      <c r="S44" s="43"/>
    </row>
    <row r="45" spans="14:19">
      <c r="N45" s="41"/>
      <c r="O45" s="42"/>
      <c r="P45" s="43"/>
      <c r="Q45" s="43"/>
      <c r="R45" s="43"/>
      <c r="S45" s="43"/>
    </row>
    <row r="46" spans="14:19">
      <c r="N46" s="41"/>
      <c r="O46" s="42"/>
      <c r="P46" s="43"/>
      <c r="Q46" s="43"/>
      <c r="R46" s="43"/>
      <c r="S46" s="43"/>
    </row>
    <row r="47" spans="14:19">
      <c r="N47" s="41"/>
      <c r="O47" s="42"/>
      <c r="P47" s="43"/>
      <c r="Q47" s="43"/>
      <c r="R47" s="43"/>
      <c r="S47" s="43"/>
    </row>
    <row r="48" spans="14:19">
      <c r="N48" s="41"/>
      <c r="O48" s="42"/>
      <c r="P48" s="43"/>
      <c r="Q48" s="43"/>
      <c r="R48" s="43"/>
      <c r="S48" s="43"/>
    </row>
    <row r="49" spans="14:19">
      <c r="N49" s="41"/>
      <c r="O49" s="42"/>
      <c r="P49" s="43"/>
      <c r="Q49" s="43"/>
      <c r="R49" s="43"/>
      <c r="S49" s="43"/>
    </row>
    <row r="50" spans="14:19">
      <c r="N50" s="41"/>
      <c r="O50" s="42"/>
      <c r="P50" s="43"/>
      <c r="Q50" s="43"/>
      <c r="R50" s="43"/>
      <c r="S50" s="43"/>
    </row>
    <row r="51" spans="14:19">
      <c r="N51" s="41"/>
      <c r="O51" s="42"/>
      <c r="P51" s="43"/>
      <c r="Q51" s="43"/>
      <c r="R51" s="43"/>
      <c r="S51" s="43"/>
    </row>
    <row r="52" spans="14:19">
      <c r="N52" s="41"/>
      <c r="O52" s="42"/>
      <c r="P52" s="43"/>
      <c r="Q52" s="43"/>
      <c r="R52" s="43"/>
      <c r="S52" s="43"/>
    </row>
    <row r="53" spans="14:19">
      <c r="N53" s="41"/>
      <c r="O53" s="42"/>
      <c r="P53" s="43"/>
      <c r="Q53" s="43"/>
      <c r="R53" s="43"/>
      <c r="S53" s="43"/>
    </row>
    <row r="54" spans="14:19">
      <c r="N54" s="41"/>
      <c r="O54" s="42"/>
      <c r="P54" s="43"/>
      <c r="Q54" s="43"/>
      <c r="R54" s="43"/>
      <c r="S54" s="43"/>
    </row>
    <row r="55" spans="14:19">
      <c r="N55" s="41"/>
      <c r="O55" s="42"/>
      <c r="P55" s="43"/>
      <c r="Q55" s="43"/>
      <c r="R55" s="43"/>
      <c r="S55" s="43"/>
    </row>
    <row r="56" spans="14:19">
      <c r="N56" s="41"/>
      <c r="O56" s="42"/>
      <c r="P56" s="43"/>
      <c r="Q56" s="43"/>
      <c r="R56" s="43"/>
      <c r="S56" s="43"/>
    </row>
    <row r="57" spans="14:19">
      <c r="N57" s="41"/>
      <c r="O57" s="42"/>
      <c r="P57" s="43"/>
      <c r="Q57" s="43"/>
      <c r="R57" s="43"/>
      <c r="S57" s="43"/>
    </row>
    <row r="58" spans="14:19">
      <c r="N58" s="41"/>
      <c r="O58" s="42"/>
      <c r="P58" s="43"/>
      <c r="Q58" s="43"/>
      <c r="R58" s="43"/>
      <c r="S58" s="43"/>
    </row>
    <row r="59" spans="14:19">
      <c r="N59" s="41"/>
      <c r="O59" s="42"/>
      <c r="P59" s="43"/>
      <c r="Q59" s="43"/>
      <c r="R59" s="43"/>
      <c r="S59" s="43"/>
    </row>
    <row r="60" spans="14:19">
      <c r="N60" s="41"/>
      <c r="O60" s="42"/>
      <c r="P60" s="43"/>
      <c r="Q60" s="43"/>
      <c r="R60" s="43"/>
      <c r="S60" s="43"/>
    </row>
    <row r="61" spans="14:19">
      <c r="N61" s="41"/>
      <c r="O61" s="42"/>
      <c r="P61" s="43"/>
      <c r="Q61" s="43"/>
      <c r="R61" s="43"/>
      <c r="S61" s="43"/>
    </row>
    <row r="62" spans="14:19">
      <c r="N62" s="41"/>
      <c r="O62" s="42"/>
      <c r="P62" s="43"/>
      <c r="Q62" s="43"/>
      <c r="R62" s="43"/>
      <c r="S62" s="43"/>
    </row>
    <row r="63" spans="14:19">
      <c r="N63" s="41"/>
      <c r="O63" s="42"/>
      <c r="P63" s="43"/>
      <c r="Q63" s="43"/>
      <c r="R63" s="43"/>
      <c r="S63" s="43"/>
    </row>
    <row r="64" spans="14:19">
      <c r="N64" s="41"/>
      <c r="O64" s="42"/>
      <c r="P64" s="43"/>
      <c r="Q64" s="43"/>
      <c r="R64" s="43"/>
      <c r="S64" s="43"/>
    </row>
    <row r="65" spans="14:19">
      <c r="N65" s="41"/>
      <c r="O65" s="42"/>
      <c r="P65" s="43"/>
      <c r="Q65" s="43"/>
      <c r="R65" s="43"/>
      <c r="S65" s="43"/>
    </row>
    <row r="66" spans="14:19">
      <c r="N66" s="41"/>
      <c r="O66" s="42"/>
      <c r="P66" s="43"/>
      <c r="Q66" s="43"/>
      <c r="R66" s="43"/>
      <c r="S66" s="43"/>
    </row>
    <row r="67" spans="14:19">
      <c r="N67" s="41"/>
      <c r="O67" s="42"/>
      <c r="P67" s="43"/>
      <c r="Q67" s="43"/>
      <c r="R67" s="43"/>
      <c r="S67" s="43"/>
    </row>
    <row r="68" spans="14:19">
      <c r="N68" s="41"/>
      <c r="O68" s="42"/>
      <c r="P68" s="43"/>
      <c r="Q68" s="43"/>
      <c r="R68" s="43"/>
      <c r="S68" s="43"/>
    </row>
    <row r="69" spans="14:19">
      <c r="N69" s="41"/>
      <c r="O69" s="42"/>
      <c r="P69" s="43"/>
      <c r="Q69" s="43"/>
      <c r="R69" s="43"/>
      <c r="S69" s="43"/>
    </row>
    <row r="70" spans="14:19">
      <c r="N70" s="41"/>
      <c r="O70" s="42"/>
      <c r="P70" s="43"/>
      <c r="Q70" s="43"/>
      <c r="R70" s="43"/>
      <c r="S70" s="43"/>
    </row>
    <row r="71" spans="14:19">
      <c r="N71" s="41"/>
      <c r="O71" s="42"/>
      <c r="P71" s="43"/>
      <c r="Q71" s="43"/>
      <c r="R71" s="43"/>
      <c r="S71" s="43"/>
    </row>
    <row r="72" spans="14:19">
      <c r="N72" s="41"/>
      <c r="O72" s="42"/>
      <c r="P72" s="43"/>
      <c r="Q72" s="43"/>
      <c r="R72" s="43"/>
      <c r="S72" s="43"/>
    </row>
    <row r="73" spans="14:19">
      <c r="N73" s="41"/>
      <c r="O73" s="42"/>
      <c r="P73" s="43"/>
      <c r="Q73" s="43"/>
      <c r="R73" s="43"/>
      <c r="S73" s="43"/>
    </row>
    <row r="74" spans="14:19">
      <c r="N74" s="41"/>
      <c r="O74" s="42"/>
      <c r="P74" s="43"/>
      <c r="Q74" s="43"/>
      <c r="R74" s="43"/>
      <c r="S74" s="43"/>
    </row>
    <row r="75" spans="14:19">
      <c r="N75" s="41"/>
      <c r="O75" s="42"/>
      <c r="P75" s="43"/>
      <c r="Q75" s="43"/>
      <c r="R75" s="43"/>
      <c r="S75" s="43"/>
    </row>
    <row r="76" spans="14:19">
      <c r="N76" s="41"/>
      <c r="O76" s="42"/>
      <c r="P76" s="43"/>
      <c r="Q76" s="43"/>
      <c r="R76" s="43"/>
      <c r="S76" s="43"/>
    </row>
    <row r="77" spans="14:19">
      <c r="N77" s="41"/>
      <c r="O77" s="42"/>
      <c r="P77" s="43"/>
      <c r="Q77" s="43"/>
      <c r="R77" s="43"/>
      <c r="S77" s="43"/>
    </row>
    <row r="78" spans="14:19">
      <c r="N78" s="41"/>
      <c r="O78" s="42"/>
      <c r="P78" s="43"/>
      <c r="Q78" s="43"/>
      <c r="R78" s="43"/>
      <c r="S78" s="43"/>
    </row>
    <row r="79" spans="14:19">
      <c r="N79" s="41"/>
      <c r="O79" s="42"/>
      <c r="P79" s="43"/>
      <c r="Q79" s="43"/>
      <c r="R79" s="43"/>
      <c r="S79" s="43"/>
    </row>
    <row r="80" spans="14:19">
      <c r="N80" s="41"/>
      <c r="O80" s="42"/>
      <c r="P80" s="43"/>
      <c r="Q80" s="43"/>
      <c r="R80" s="43"/>
      <c r="S80" s="43"/>
    </row>
    <row r="81" spans="14:19">
      <c r="N81" s="41"/>
      <c r="O81" s="42"/>
      <c r="P81" s="43"/>
      <c r="Q81" s="43"/>
      <c r="R81" s="43"/>
      <c r="S81" s="43"/>
    </row>
    <row r="82" spans="14:19">
      <c r="N82" s="41"/>
      <c r="O82" s="42"/>
      <c r="P82" s="43"/>
      <c r="Q82" s="43"/>
      <c r="R82" s="43"/>
      <c r="S82" s="43"/>
    </row>
    <row r="83" spans="14:19">
      <c r="N83" s="41"/>
      <c r="O83" s="42"/>
      <c r="P83" s="43"/>
      <c r="Q83" s="43"/>
      <c r="R83" s="43"/>
      <c r="S83" s="43"/>
    </row>
    <row r="84" spans="14:19">
      <c r="N84" s="41"/>
      <c r="O84" s="42"/>
      <c r="P84" s="43"/>
      <c r="Q84" s="43"/>
      <c r="R84" s="43"/>
      <c r="S84" s="43"/>
    </row>
    <row r="85" spans="14:19">
      <c r="N85" s="41"/>
      <c r="O85" s="42"/>
      <c r="P85" s="43"/>
      <c r="Q85" s="43"/>
      <c r="R85" s="43"/>
      <c r="S85" s="43"/>
    </row>
    <row r="86" spans="14:19">
      <c r="N86" s="41"/>
      <c r="O86" s="42"/>
      <c r="P86" s="43"/>
      <c r="Q86" s="43"/>
      <c r="R86" s="43"/>
      <c r="S86" s="43"/>
    </row>
    <row r="87" spans="14:19">
      <c r="N87" s="41"/>
      <c r="O87" s="42"/>
      <c r="P87" s="43"/>
      <c r="Q87" s="43"/>
      <c r="R87" s="43"/>
      <c r="S87" s="43"/>
    </row>
    <row r="88" spans="14:19">
      <c r="N88" s="41"/>
      <c r="O88" s="42"/>
      <c r="P88" s="43"/>
      <c r="Q88" s="43"/>
      <c r="R88" s="43"/>
      <c r="S88" s="43"/>
    </row>
    <row r="89" spans="14:19">
      <c r="N89" s="41"/>
      <c r="O89" s="42"/>
      <c r="P89" s="43"/>
      <c r="Q89" s="43"/>
      <c r="R89" s="43"/>
      <c r="S89" s="43"/>
    </row>
    <row r="90" spans="14:19">
      <c r="N90" s="41"/>
      <c r="O90" s="42"/>
      <c r="P90" s="43"/>
      <c r="Q90" s="43"/>
      <c r="R90" s="43"/>
      <c r="S90" s="43"/>
    </row>
    <row r="91" spans="14:19">
      <c r="N91" s="41"/>
      <c r="O91" s="42"/>
      <c r="P91" s="43"/>
      <c r="Q91" s="43"/>
      <c r="R91" s="43"/>
      <c r="S91" s="43"/>
    </row>
    <row r="92" spans="14:19">
      <c r="N92" s="41"/>
      <c r="O92" s="42"/>
      <c r="P92" s="43"/>
      <c r="Q92" s="43"/>
      <c r="R92" s="43"/>
      <c r="S92" s="43"/>
    </row>
    <row r="93" spans="14:19">
      <c r="N93" s="41"/>
      <c r="O93" s="42"/>
      <c r="P93" s="43"/>
      <c r="Q93" s="43"/>
      <c r="R93" s="43"/>
      <c r="S93" s="43"/>
    </row>
    <row r="94" spans="14:19">
      <c r="N94" s="41"/>
      <c r="O94" s="42"/>
      <c r="P94" s="43"/>
      <c r="Q94" s="43"/>
      <c r="R94" s="43"/>
      <c r="S94" s="43"/>
    </row>
    <row r="95" spans="14:19">
      <c r="N95" s="41"/>
      <c r="O95" s="42"/>
      <c r="P95" s="43"/>
      <c r="Q95" s="43"/>
      <c r="R95" s="43"/>
      <c r="S95" s="43"/>
    </row>
    <row r="96" spans="14:19">
      <c r="N96" s="41"/>
      <c r="O96" s="42"/>
      <c r="P96" s="43"/>
      <c r="Q96" s="43"/>
      <c r="R96" s="43"/>
      <c r="S96" s="43"/>
    </row>
    <row r="97" spans="14:19">
      <c r="N97" s="41"/>
      <c r="O97" s="42"/>
      <c r="P97" s="43"/>
      <c r="Q97" s="43"/>
      <c r="R97" s="43"/>
      <c r="S97" s="43"/>
    </row>
    <row r="98" spans="14:19">
      <c r="N98" s="41"/>
      <c r="O98" s="42"/>
      <c r="P98" s="43"/>
      <c r="Q98" s="43"/>
      <c r="R98" s="43"/>
      <c r="S98" s="43"/>
    </row>
    <row r="99" spans="14:19">
      <c r="N99" s="41"/>
      <c r="O99" s="42"/>
      <c r="P99" s="43"/>
      <c r="Q99" s="43"/>
      <c r="R99" s="43"/>
      <c r="S99" s="43"/>
    </row>
    <row r="100" spans="14:19">
      <c r="N100" s="41"/>
      <c r="O100" s="42"/>
      <c r="P100" s="43"/>
      <c r="Q100" s="43"/>
      <c r="R100" s="43"/>
      <c r="S100" s="43"/>
    </row>
    <row r="101" spans="14:19">
      <c r="N101" s="41"/>
      <c r="O101" s="42"/>
      <c r="P101" s="43"/>
      <c r="Q101" s="43"/>
      <c r="R101" s="43"/>
      <c r="S101" s="43"/>
    </row>
    <row r="102" spans="14:19">
      <c r="N102" s="41"/>
      <c r="O102" s="42"/>
      <c r="P102" s="43"/>
      <c r="Q102" s="43"/>
      <c r="R102" s="43"/>
      <c r="S102" s="43"/>
    </row>
    <row r="103" spans="14:19">
      <c r="N103" s="41"/>
      <c r="O103" s="42"/>
      <c r="P103" s="43"/>
      <c r="Q103" s="43"/>
      <c r="R103" s="43"/>
      <c r="S103" s="43"/>
    </row>
    <row r="104" spans="14:19">
      <c r="N104" s="41"/>
      <c r="O104" s="42"/>
      <c r="P104" s="43"/>
      <c r="Q104" s="43"/>
      <c r="R104" s="43"/>
      <c r="S104" s="43"/>
    </row>
    <row r="105" spans="14:19">
      <c r="N105" s="41"/>
      <c r="O105" s="42"/>
      <c r="P105" s="43"/>
      <c r="Q105" s="43"/>
      <c r="R105" s="43"/>
      <c r="S105" s="43"/>
    </row>
    <row r="106" spans="14:19">
      <c r="N106" s="41"/>
      <c r="O106" s="42"/>
      <c r="P106" s="43"/>
      <c r="Q106" s="43"/>
      <c r="R106" s="43"/>
      <c r="S106" s="43"/>
    </row>
    <row r="107" spans="14:19">
      <c r="N107" s="41"/>
      <c r="O107" s="42"/>
      <c r="P107" s="43"/>
      <c r="Q107" s="43"/>
      <c r="R107" s="43"/>
      <c r="S107" s="43"/>
    </row>
    <row r="108" spans="14:19">
      <c r="N108" s="41"/>
      <c r="O108" s="42"/>
      <c r="P108" s="43"/>
      <c r="Q108" s="43"/>
      <c r="R108" s="43"/>
      <c r="S108" s="43"/>
    </row>
    <row r="109" spans="14:19">
      <c r="N109" s="41"/>
      <c r="O109" s="42"/>
      <c r="P109" s="43"/>
      <c r="Q109" s="43"/>
      <c r="R109" s="43"/>
      <c r="S109" s="43"/>
    </row>
    <row r="110" spans="14:19">
      <c r="N110" s="41"/>
      <c r="O110" s="42"/>
      <c r="P110" s="43"/>
      <c r="Q110" s="43"/>
      <c r="R110" s="43"/>
      <c r="S110" s="43"/>
    </row>
    <row r="111" spans="14:19">
      <c r="N111" s="41"/>
      <c r="O111" s="42"/>
      <c r="P111" s="43"/>
      <c r="Q111" s="43"/>
      <c r="R111" s="43"/>
      <c r="S111" s="43"/>
    </row>
    <row r="112" spans="14:19">
      <c r="N112" s="41"/>
      <c r="O112" s="42"/>
      <c r="P112" s="43"/>
      <c r="Q112" s="43"/>
      <c r="R112" s="43"/>
      <c r="S112" s="43"/>
    </row>
    <row r="113" spans="14:19">
      <c r="N113" s="41"/>
      <c r="O113" s="42"/>
      <c r="P113" s="43"/>
      <c r="Q113" s="43"/>
      <c r="R113" s="43"/>
      <c r="S113" s="43"/>
    </row>
    <row r="114" spans="14:19">
      <c r="N114" s="41"/>
      <c r="O114" s="42"/>
      <c r="P114" s="43"/>
      <c r="Q114" s="43"/>
      <c r="R114" s="43"/>
      <c r="S114" s="43"/>
    </row>
    <row r="115" spans="14:19">
      <c r="N115" s="41"/>
      <c r="O115" s="42"/>
      <c r="P115" s="43"/>
      <c r="Q115" s="43"/>
      <c r="R115" s="43"/>
      <c r="S115" s="43"/>
    </row>
    <row r="116" spans="14:19">
      <c r="N116" s="41"/>
      <c r="O116" s="42"/>
      <c r="P116" s="43"/>
      <c r="Q116" s="43"/>
      <c r="R116" s="43"/>
      <c r="S116" s="43"/>
    </row>
    <row r="117" spans="14:19">
      <c r="N117" s="41"/>
      <c r="O117" s="42"/>
      <c r="P117" s="43"/>
      <c r="Q117" s="43"/>
      <c r="R117" s="43"/>
      <c r="S117" s="43"/>
    </row>
    <row r="118" spans="14:19">
      <c r="N118" s="41"/>
      <c r="O118" s="42"/>
      <c r="P118" s="43"/>
      <c r="Q118" s="43"/>
      <c r="R118" s="43"/>
      <c r="S118" s="43"/>
    </row>
    <row r="119" spans="14:19">
      <c r="N119" s="41"/>
      <c r="O119" s="42"/>
      <c r="P119" s="43"/>
      <c r="Q119" s="43"/>
      <c r="R119" s="43"/>
      <c r="S119" s="43"/>
    </row>
    <row r="120" spans="14:19">
      <c r="N120" s="41"/>
      <c r="O120" s="42"/>
      <c r="P120" s="43"/>
      <c r="Q120" s="43"/>
      <c r="R120" s="43"/>
      <c r="S120" s="43"/>
    </row>
    <row r="121" spans="14:19">
      <c r="N121" s="41"/>
      <c r="O121" s="42"/>
      <c r="P121" s="43"/>
      <c r="Q121" s="43"/>
      <c r="R121" s="43"/>
      <c r="S121" s="43"/>
    </row>
    <row r="122" spans="14:19">
      <c r="N122" s="41"/>
      <c r="O122" s="42"/>
      <c r="P122" s="43"/>
      <c r="Q122" s="43"/>
      <c r="R122" s="43"/>
      <c r="S122" s="43"/>
    </row>
    <row r="123" spans="14:19">
      <c r="N123" s="41"/>
      <c r="O123" s="42"/>
      <c r="P123" s="43"/>
      <c r="Q123" s="43"/>
      <c r="R123" s="43"/>
      <c r="S123" s="43"/>
    </row>
    <row r="124" spans="14:19">
      <c r="N124" s="41"/>
      <c r="O124" s="42"/>
      <c r="P124" s="43"/>
      <c r="Q124" s="43"/>
      <c r="R124" s="43"/>
      <c r="S124" s="43"/>
    </row>
    <row r="125" spans="14:19">
      <c r="N125" s="41"/>
      <c r="O125" s="42"/>
      <c r="P125" s="43"/>
      <c r="Q125" s="43"/>
      <c r="R125" s="43"/>
      <c r="S125" s="43"/>
    </row>
    <row r="126" spans="14:19">
      <c r="N126" s="41"/>
      <c r="O126" s="42"/>
      <c r="P126" s="43"/>
      <c r="Q126" s="43"/>
      <c r="R126" s="43"/>
      <c r="S126" s="43"/>
    </row>
    <row r="127" spans="14:19">
      <c r="N127" s="41"/>
      <c r="O127" s="42"/>
      <c r="P127" s="43"/>
      <c r="Q127" s="43"/>
      <c r="R127" s="43"/>
      <c r="S127" s="43"/>
    </row>
    <row r="128" spans="14:19">
      <c r="N128" s="41"/>
      <c r="O128" s="42"/>
      <c r="P128" s="43"/>
      <c r="Q128" s="43"/>
      <c r="R128" s="43"/>
      <c r="S128" s="43"/>
    </row>
    <row r="129" spans="14:19">
      <c r="N129" s="41"/>
      <c r="O129" s="42"/>
      <c r="P129" s="43"/>
      <c r="Q129" s="43"/>
      <c r="R129" s="43"/>
      <c r="S129" s="43"/>
    </row>
    <row r="130" spans="14:19">
      <c r="N130" s="41"/>
      <c r="O130" s="42"/>
      <c r="P130" s="43"/>
      <c r="Q130" s="43"/>
      <c r="R130" s="43"/>
      <c r="S130" s="43"/>
    </row>
    <row r="131" spans="14:19">
      <c r="N131" s="41"/>
      <c r="O131" s="42"/>
      <c r="P131" s="43"/>
      <c r="Q131" s="43"/>
      <c r="R131" s="43"/>
      <c r="S131" s="43"/>
    </row>
    <row r="132" spans="14:19">
      <c r="N132" s="41"/>
      <c r="O132" s="42"/>
      <c r="P132" s="43"/>
      <c r="Q132" s="43"/>
      <c r="R132" s="43"/>
      <c r="S132" s="43"/>
    </row>
    <row r="133" spans="14:19">
      <c r="N133" s="41"/>
      <c r="O133" s="42"/>
      <c r="P133" s="43"/>
      <c r="Q133" s="43"/>
      <c r="R133" s="43"/>
      <c r="S133" s="43"/>
    </row>
    <row r="134" spans="14:19">
      <c r="N134" s="41"/>
      <c r="O134" s="42"/>
      <c r="P134" s="43"/>
      <c r="Q134" s="43"/>
      <c r="R134" s="43"/>
      <c r="S134" s="43"/>
    </row>
    <row r="135" spans="14:19">
      <c r="N135" s="41"/>
      <c r="O135" s="42"/>
      <c r="P135" s="43"/>
      <c r="Q135" s="43"/>
      <c r="R135" s="43"/>
      <c r="S135" s="43"/>
    </row>
    <row r="136" spans="14:19">
      <c r="N136" s="41"/>
      <c r="O136" s="42"/>
      <c r="P136" s="43"/>
      <c r="Q136" s="43"/>
      <c r="R136" s="43"/>
      <c r="S136" s="43"/>
    </row>
    <row r="137" spans="14:19">
      <c r="N137" s="41"/>
      <c r="O137" s="42"/>
      <c r="P137" s="43"/>
      <c r="Q137" s="43"/>
      <c r="R137" s="43"/>
      <c r="S137" s="43"/>
    </row>
    <row r="138" spans="14:19">
      <c r="N138" s="41"/>
      <c r="O138" s="42"/>
      <c r="P138" s="43"/>
      <c r="Q138" s="43"/>
      <c r="R138" s="43"/>
      <c r="S138" s="43"/>
    </row>
    <row r="139" spans="14:19">
      <c r="N139" s="41"/>
      <c r="O139" s="42"/>
      <c r="P139" s="43"/>
      <c r="Q139" s="43"/>
      <c r="R139" s="43"/>
      <c r="S139" s="43"/>
    </row>
    <row r="140" spans="14:19">
      <c r="N140" s="41"/>
      <c r="O140" s="42"/>
      <c r="P140" s="43"/>
      <c r="Q140" s="43"/>
      <c r="R140" s="43"/>
      <c r="S140" s="43"/>
    </row>
    <row r="141" spans="14:19">
      <c r="N141" s="41"/>
      <c r="O141" s="42"/>
      <c r="P141" s="43"/>
      <c r="Q141" s="43"/>
      <c r="R141" s="43"/>
      <c r="S141" s="43"/>
    </row>
    <row r="142" spans="14:19">
      <c r="N142" s="41"/>
      <c r="O142" s="42"/>
      <c r="P142" s="43"/>
      <c r="Q142" s="43"/>
      <c r="R142" s="43"/>
      <c r="S142" s="43"/>
    </row>
    <row r="143" spans="14:19">
      <c r="N143" s="41"/>
      <c r="O143" s="42"/>
      <c r="P143" s="43"/>
      <c r="Q143" s="43"/>
      <c r="R143" s="43"/>
      <c r="S143" s="43"/>
    </row>
    <row r="144" spans="14:19">
      <c r="N144" s="41"/>
      <c r="O144" s="42"/>
      <c r="P144" s="43"/>
      <c r="Q144" s="43"/>
      <c r="R144" s="43"/>
      <c r="S144" s="43"/>
    </row>
    <row r="145" spans="14:19">
      <c r="N145" s="41"/>
      <c r="O145" s="42"/>
      <c r="P145" s="43"/>
      <c r="Q145" s="43"/>
      <c r="R145" s="43"/>
      <c r="S145" s="43"/>
    </row>
    <row r="146" spans="14:19">
      <c r="N146" s="41"/>
      <c r="O146" s="42"/>
      <c r="P146" s="43"/>
      <c r="Q146" s="43"/>
      <c r="R146" s="43"/>
      <c r="S146" s="43"/>
    </row>
    <row r="147" spans="14:19">
      <c r="N147" s="41"/>
      <c r="O147" s="42"/>
      <c r="P147" s="43"/>
      <c r="Q147" s="43"/>
      <c r="R147" s="43"/>
      <c r="S147" s="43"/>
    </row>
    <row r="148" spans="14:19">
      <c r="N148" s="41"/>
      <c r="O148" s="42"/>
      <c r="P148" s="43"/>
      <c r="Q148" s="43"/>
      <c r="R148" s="43"/>
      <c r="S148" s="43"/>
    </row>
    <row r="149" spans="14:19">
      <c r="N149" s="41"/>
      <c r="O149" s="42"/>
      <c r="P149" s="43"/>
      <c r="Q149" s="43"/>
      <c r="R149" s="43"/>
      <c r="S149" s="43"/>
    </row>
    <row r="150" spans="14:19">
      <c r="N150" s="41"/>
      <c r="O150" s="42"/>
      <c r="P150" s="43"/>
      <c r="Q150" s="43"/>
      <c r="R150" s="43"/>
      <c r="S150" s="43"/>
    </row>
    <row r="151" spans="14:19">
      <c r="N151" s="41"/>
      <c r="O151" s="42"/>
      <c r="P151" s="43"/>
      <c r="Q151" s="43"/>
      <c r="R151" s="43"/>
      <c r="S151" s="43"/>
    </row>
    <row r="152" spans="14:19">
      <c r="N152" s="41"/>
      <c r="O152" s="42"/>
      <c r="P152" s="43"/>
      <c r="Q152" s="43"/>
      <c r="R152" s="43"/>
      <c r="S152" s="43"/>
    </row>
    <row r="153" spans="14:19">
      <c r="N153" s="41"/>
      <c r="O153" s="42"/>
      <c r="P153" s="43"/>
      <c r="Q153" s="43"/>
      <c r="R153" s="43"/>
      <c r="S153" s="43"/>
    </row>
    <row r="154" spans="14:19">
      <c r="N154" s="41"/>
      <c r="O154" s="42"/>
      <c r="P154" s="43"/>
      <c r="Q154" s="43"/>
      <c r="R154" s="43"/>
      <c r="S154" s="43"/>
    </row>
    <row r="155" spans="14:19">
      <c r="N155" s="41"/>
      <c r="O155" s="42"/>
      <c r="P155" s="43"/>
      <c r="Q155" s="43"/>
      <c r="R155" s="43"/>
      <c r="S155" s="43"/>
    </row>
    <row r="156" spans="14:19">
      <c r="N156" s="41"/>
      <c r="O156" s="42"/>
      <c r="P156" s="43"/>
      <c r="Q156" s="43"/>
      <c r="R156" s="43"/>
      <c r="S156" s="43"/>
    </row>
    <row r="157" spans="14:19">
      <c r="N157" s="41"/>
      <c r="O157" s="42"/>
      <c r="P157" s="43"/>
      <c r="Q157" s="43"/>
      <c r="R157" s="43"/>
      <c r="S157" s="43"/>
    </row>
    <row r="158" spans="14:19">
      <c r="N158" s="41"/>
      <c r="O158" s="42"/>
      <c r="P158" s="43"/>
      <c r="Q158" s="43"/>
      <c r="R158" s="43"/>
      <c r="S158" s="43"/>
    </row>
    <row r="159" spans="14:19">
      <c r="N159" s="41"/>
      <c r="O159" s="42"/>
      <c r="P159" s="43"/>
      <c r="Q159" s="43"/>
      <c r="R159" s="43"/>
      <c r="S159" s="43"/>
    </row>
    <row r="160" spans="14:19">
      <c r="N160" s="41"/>
      <c r="O160" s="42"/>
      <c r="P160" s="43"/>
      <c r="Q160" s="43"/>
      <c r="R160" s="43"/>
      <c r="S160" s="43"/>
    </row>
    <row r="161" spans="14:19">
      <c r="N161" s="41"/>
      <c r="O161" s="42"/>
      <c r="P161" s="43"/>
      <c r="Q161" s="43"/>
      <c r="R161" s="43"/>
      <c r="S161" s="43"/>
    </row>
    <row r="162" spans="14:19">
      <c r="N162" s="41"/>
      <c r="O162" s="42"/>
      <c r="P162" s="43"/>
      <c r="Q162" s="43"/>
      <c r="R162" s="43"/>
      <c r="S162" s="43"/>
    </row>
    <row r="163" spans="14:19">
      <c r="N163" s="41"/>
      <c r="O163" s="42"/>
      <c r="P163" s="43"/>
      <c r="Q163" s="43"/>
      <c r="R163" s="43"/>
      <c r="S163" s="43"/>
    </row>
    <row r="164" spans="14:19">
      <c r="N164" s="41"/>
      <c r="O164" s="42"/>
      <c r="P164" s="43"/>
      <c r="Q164" s="43"/>
      <c r="R164" s="43"/>
      <c r="S164" s="43"/>
    </row>
    <row r="165" spans="14:19">
      <c r="N165" s="41"/>
      <c r="O165" s="42"/>
      <c r="P165" s="43"/>
      <c r="Q165" s="43"/>
      <c r="R165" s="43"/>
      <c r="S165" s="43"/>
    </row>
    <row r="166" spans="14:19">
      <c r="N166" s="41"/>
      <c r="O166" s="42"/>
      <c r="P166" s="43"/>
      <c r="Q166" s="43"/>
      <c r="R166" s="43"/>
      <c r="S166" s="43"/>
    </row>
    <row r="167" spans="14:19">
      <c r="N167" s="41"/>
      <c r="O167" s="42"/>
      <c r="P167" s="43"/>
      <c r="Q167" s="43"/>
      <c r="R167" s="43"/>
      <c r="S167" s="43"/>
    </row>
    <row r="168" spans="14:19">
      <c r="N168" s="41"/>
      <c r="O168" s="42"/>
      <c r="P168" s="43"/>
      <c r="Q168" s="43"/>
      <c r="R168" s="43"/>
      <c r="S168" s="43"/>
    </row>
    <row r="169" spans="14:19">
      <c r="N169" s="41"/>
      <c r="O169" s="42"/>
      <c r="P169" s="43"/>
      <c r="Q169" s="43"/>
      <c r="R169" s="43"/>
      <c r="S169" s="43"/>
    </row>
    <row r="170" spans="14:19">
      <c r="N170" s="41"/>
      <c r="O170" s="42"/>
      <c r="P170" s="43"/>
      <c r="Q170" s="43"/>
      <c r="R170" s="43"/>
      <c r="S170" s="43"/>
    </row>
    <row r="171" spans="14:19">
      <c r="N171" s="41"/>
      <c r="O171" s="42"/>
      <c r="P171" s="43"/>
      <c r="Q171" s="43"/>
      <c r="R171" s="43"/>
      <c r="S171" s="43"/>
    </row>
    <row r="172" spans="14:19">
      <c r="N172" s="41"/>
      <c r="O172" s="42"/>
      <c r="P172" s="43"/>
      <c r="Q172" s="43"/>
      <c r="R172" s="43"/>
      <c r="S172" s="43"/>
    </row>
    <row r="173" spans="14:19">
      <c r="N173" s="41"/>
      <c r="O173" s="42"/>
      <c r="P173" s="43"/>
      <c r="Q173" s="43"/>
      <c r="R173" s="43"/>
      <c r="S173" s="43"/>
    </row>
    <row r="174" spans="14:19">
      <c r="N174" s="41"/>
      <c r="O174" s="42"/>
      <c r="P174" s="43"/>
      <c r="Q174" s="43"/>
      <c r="R174" s="43"/>
      <c r="S174" s="43"/>
    </row>
    <row r="175" spans="14:19">
      <c r="N175" s="41"/>
      <c r="O175" s="42"/>
      <c r="P175" s="43"/>
      <c r="Q175" s="43"/>
      <c r="R175" s="43"/>
      <c r="S175" s="43"/>
    </row>
    <row r="176" spans="14:19">
      <c r="N176" s="41"/>
      <c r="O176" s="42"/>
      <c r="P176" s="43"/>
      <c r="Q176" s="43"/>
      <c r="R176" s="43"/>
      <c r="S176" s="43"/>
    </row>
    <row r="177" spans="14:19">
      <c r="N177" s="41"/>
      <c r="O177" s="42"/>
      <c r="P177" s="43"/>
      <c r="Q177" s="43"/>
      <c r="R177" s="43"/>
      <c r="S177" s="43"/>
    </row>
    <row r="178" spans="14:19">
      <c r="N178" s="41"/>
      <c r="O178" s="42"/>
      <c r="P178" s="43"/>
      <c r="Q178" s="43"/>
      <c r="R178" s="43"/>
      <c r="S178" s="43"/>
    </row>
    <row r="179" spans="14:19">
      <c r="N179" s="41"/>
      <c r="O179" s="42"/>
      <c r="P179" s="43"/>
      <c r="Q179" s="43"/>
      <c r="R179" s="43"/>
      <c r="S179" s="43"/>
    </row>
    <row r="180" spans="14:19">
      <c r="N180" s="41"/>
      <c r="O180" s="42"/>
      <c r="P180" s="43"/>
      <c r="Q180" s="43"/>
      <c r="R180" s="43"/>
      <c r="S180" s="43"/>
    </row>
    <row r="181" spans="14:19">
      <c r="N181" s="41"/>
      <c r="O181" s="42"/>
      <c r="P181" s="43"/>
      <c r="Q181" s="43"/>
      <c r="R181" s="43"/>
      <c r="S181" s="43"/>
    </row>
    <row r="182" spans="14:19">
      <c r="N182" s="41"/>
      <c r="O182" s="42"/>
      <c r="P182" s="43"/>
      <c r="Q182" s="43"/>
      <c r="R182" s="43"/>
      <c r="S182" s="43"/>
    </row>
    <row r="183" spans="14:19">
      <c r="N183" s="41"/>
      <c r="O183" s="42"/>
      <c r="P183" s="43"/>
      <c r="Q183" s="43"/>
      <c r="R183" s="43"/>
      <c r="S183" s="43"/>
    </row>
    <row r="184" spans="14:19">
      <c r="N184" s="41"/>
      <c r="O184" s="42"/>
      <c r="P184" s="43"/>
      <c r="Q184" s="43"/>
      <c r="R184" s="43"/>
      <c r="S184" s="43"/>
    </row>
    <row r="185" spans="14:19">
      <c r="N185" s="41"/>
      <c r="O185" s="42"/>
      <c r="P185" s="43"/>
      <c r="Q185" s="43"/>
      <c r="R185" s="43"/>
      <c r="S185" s="43"/>
    </row>
    <row r="186" spans="14:19">
      <c r="N186" s="41"/>
      <c r="O186" s="42"/>
      <c r="P186" s="43"/>
      <c r="Q186" s="43"/>
      <c r="R186" s="43"/>
      <c r="S186" s="43"/>
    </row>
    <row r="187" spans="14:19">
      <c r="N187" s="41"/>
      <c r="O187" s="42"/>
      <c r="P187" s="43"/>
      <c r="Q187" s="43"/>
      <c r="R187" s="43"/>
      <c r="S187" s="43"/>
    </row>
    <row r="188" spans="14:19">
      <c r="N188" s="41"/>
      <c r="O188" s="42"/>
      <c r="P188" s="43"/>
      <c r="Q188" s="43"/>
      <c r="R188" s="43"/>
      <c r="S188" s="43"/>
    </row>
    <row r="189" spans="14:19">
      <c r="N189" s="41"/>
      <c r="O189" s="42"/>
      <c r="P189" s="43"/>
      <c r="Q189" s="43"/>
      <c r="R189" s="43"/>
      <c r="S189" s="43"/>
    </row>
    <row r="190" spans="14:19">
      <c r="N190" s="41"/>
      <c r="O190" s="42"/>
      <c r="P190" s="43"/>
      <c r="Q190" s="43"/>
      <c r="R190" s="43"/>
      <c r="S190" s="43"/>
    </row>
    <row r="191" spans="14:19">
      <c r="N191" s="41"/>
      <c r="O191" s="42"/>
      <c r="P191" s="43"/>
      <c r="Q191" s="43"/>
      <c r="R191" s="43"/>
      <c r="S191" s="43"/>
    </row>
    <row r="192" spans="14:19">
      <c r="N192" s="41"/>
      <c r="O192" s="42"/>
      <c r="P192" s="43"/>
      <c r="Q192" s="43"/>
      <c r="R192" s="43"/>
      <c r="S192" s="43"/>
    </row>
    <row r="193" spans="14:19">
      <c r="N193" s="41"/>
      <c r="O193" s="42"/>
      <c r="P193" s="43"/>
      <c r="Q193" s="43"/>
      <c r="R193" s="43"/>
      <c r="S193" s="43"/>
    </row>
    <row r="194" spans="14:19">
      <c r="N194" s="41"/>
      <c r="O194" s="42"/>
      <c r="P194" s="43"/>
      <c r="Q194" s="43"/>
      <c r="R194" s="43"/>
      <c r="S194" s="43"/>
    </row>
    <row r="195" spans="14:19">
      <c r="N195" s="41"/>
      <c r="O195" s="42"/>
      <c r="P195" s="43"/>
      <c r="Q195" s="43"/>
      <c r="R195" s="43"/>
      <c r="S195" s="43"/>
    </row>
    <row r="196" spans="14:19">
      <c r="N196" s="41"/>
      <c r="O196" s="42"/>
      <c r="P196" s="43"/>
      <c r="Q196" s="43"/>
      <c r="R196" s="43"/>
      <c r="S196" s="43"/>
    </row>
    <row r="197" spans="14:19">
      <c r="N197" s="41"/>
      <c r="O197" s="42"/>
      <c r="P197" s="43"/>
      <c r="Q197" s="43"/>
      <c r="R197" s="43"/>
      <c r="S197" s="43"/>
    </row>
    <row r="198" spans="14:19">
      <c r="N198" s="41"/>
      <c r="O198" s="42"/>
      <c r="P198" s="43"/>
      <c r="Q198" s="43"/>
      <c r="R198" s="43"/>
      <c r="S198" s="43"/>
    </row>
    <row r="199" spans="14:19">
      <c r="N199" s="41"/>
      <c r="O199" s="42"/>
      <c r="P199" s="43"/>
      <c r="Q199" s="43"/>
      <c r="R199" s="43"/>
      <c r="S199" s="43"/>
    </row>
    <row r="200" spans="14:19">
      <c r="N200" s="41"/>
      <c r="O200" s="42"/>
      <c r="P200" s="43"/>
      <c r="Q200" s="43"/>
      <c r="R200" s="43"/>
      <c r="S200" s="43"/>
    </row>
    <row r="201" spans="14:19">
      <c r="N201" s="41"/>
      <c r="O201" s="42"/>
      <c r="P201" s="43"/>
      <c r="Q201" s="43"/>
      <c r="R201" s="43"/>
      <c r="S201" s="43"/>
    </row>
    <row r="202" spans="14:19">
      <c r="N202" s="41"/>
      <c r="O202" s="42"/>
      <c r="P202" s="43"/>
      <c r="Q202" s="43"/>
      <c r="R202" s="43"/>
      <c r="S202" s="43"/>
    </row>
    <row r="203" spans="14:19">
      <c r="N203" s="41"/>
      <c r="O203" s="42"/>
      <c r="P203" s="43"/>
      <c r="Q203" s="43"/>
      <c r="R203" s="43"/>
      <c r="S203" s="43"/>
    </row>
    <row r="204" spans="14:19">
      <c r="N204" s="41"/>
      <c r="O204" s="42"/>
      <c r="P204" s="43"/>
      <c r="Q204" s="43"/>
      <c r="R204" s="43"/>
      <c r="S204" s="43"/>
    </row>
    <row r="205" spans="14:19">
      <c r="N205" s="41"/>
      <c r="O205" s="42"/>
      <c r="P205" s="43"/>
      <c r="Q205" s="43"/>
      <c r="R205" s="43"/>
      <c r="S205" s="43"/>
    </row>
    <row r="206" spans="14:19">
      <c r="N206" s="41"/>
      <c r="O206" s="42"/>
      <c r="P206" s="43"/>
      <c r="Q206" s="43"/>
      <c r="R206" s="43"/>
      <c r="S206" s="43"/>
    </row>
    <row r="207" spans="14:19">
      <c r="N207" s="41"/>
      <c r="O207" s="42"/>
      <c r="P207" s="43"/>
      <c r="Q207" s="43"/>
      <c r="R207" s="43"/>
      <c r="S207" s="43"/>
    </row>
    <row r="208" spans="14:19">
      <c r="N208" s="41"/>
      <c r="O208" s="42"/>
      <c r="P208" s="43"/>
      <c r="Q208" s="43"/>
      <c r="R208" s="43"/>
      <c r="S208" s="43"/>
    </row>
    <row r="209" spans="14:19">
      <c r="N209" s="41"/>
      <c r="O209" s="42"/>
      <c r="P209" s="43"/>
      <c r="Q209" s="43"/>
      <c r="R209" s="43"/>
      <c r="S209" s="43"/>
    </row>
    <row r="210" spans="14:19">
      <c r="N210" s="41"/>
      <c r="O210" s="42"/>
      <c r="P210" s="43"/>
      <c r="Q210" s="43"/>
      <c r="R210" s="43"/>
      <c r="S210" s="43"/>
    </row>
    <row r="211" spans="14:19">
      <c r="N211" s="41"/>
      <c r="O211" s="42"/>
      <c r="P211" s="43"/>
      <c r="Q211" s="43"/>
      <c r="R211" s="43"/>
      <c r="S211" s="43"/>
    </row>
    <row r="212" spans="14:19">
      <c r="N212" s="41"/>
      <c r="O212" s="42"/>
      <c r="P212" s="43"/>
      <c r="Q212" s="43"/>
      <c r="R212" s="43"/>
      <c r="S212" s="43"/>
    </row>
    <row r="213" spans="14:19">
      <c r="N213" s="41"/>
      <c r="O213" s="42"/>
      <c r="P213" s="43"/>
      <c r="Q213" s="43"/>
      <c r="R213" s="43"/>
      <c r="S213" s="43"/>
    </row>
    <row r="214" spans="14:19">
      <c r="N214" s="41"/>
      <c r="O214" s="42"/>
      <c r="P214" s="43"/>
      <c r="Q214" s="43"/>
      <c r="R214" s="43"/>
      <c r="S214" s="43"/>
    </row>
    <row r="215" spans="14:19">
      <c r="N215" s="41"/>
      <c r="O215" s="42"/>
      <c r="P215" s="43"/>
      <c r="Q215" s="43"/>
      <c r="R215" s="43"/>
      <c r="S215" s="43"/>
    </row>
    <row r="216" spans="14:19">
      <c r="N216" s="41"/>
      <c r="O216" s="42"/>
      <c r="P216" s="43"/>
      <c r="Q216" s="43"/>
      <c r="R216" s="43"/>
      <c r="S216" s="43"/>
    </row>
    <row r="217" spans="14:19">
      <c r="N217" s="41"/>
      <c r="O217" s="42"/>
      <c r="P217" s="43"/>
      <c r="Q217" s="43"/>
      <c r="R217" s="43"/>
      <c r="S217" s="43"/>
    </row>
    <row r="218" spans="14:19">
      <c r="N218" s="41"/>
      <c r="O218" s="42"/>
      <c r="P218" s="43"/>
      <c r="Q218" s="43"/>
      <c r="R218" s="43"/>
      <c r="S218" s="43"/>
    </row>
    <row r="219" spans="14:19">
      <c r="N219" s="41"/>
      <c r="O219" s="42"/>
      <c r="P219" s="43"/>
      <c r="Q219" s="43"/>
      <c r="R219" s="43"/>
      <c r="S219" s="43"/>
    </row>
    <row r="220" spans="14:19">
      <c r="N220" s="41"/>
      <c r="O220" s="42"/>
      <c r="P220" s="43"/>
      <c r="Q220" s="43"/>
      <c r="R220" s="43"/>
      <c r="S220" s="43"/>
    </row>
    <row r="221" spans="14:19">
      <c r="N221" s="41"/>
      <c r="O221" s="42"/>
      <c r="P221" s="43"/>
      <c r="Q221" s="43"/>
      <c r="R221" s="43"/>
      <c r="S221" s="43"/>
    </row>
    <row r="222" spans="14:19">
      <c r="N222" s="41"/>
      <c r="O222" s="42"/>
      <c r="P222" s="43"/>
      <c r="Q222" s="43"/>
      <c r="R222" s="43"/>
      <c r="S222" s="43"/>
    </row>
    <row r="223" spans="14:19">
      <c r="N223" s="41"/>
      <c r="O223" s="42"/>
      <c r="P223" s="43"/>
      <c r="Q223" s="43"/>
      <c r="R223" s="43"/>
      <c r="S223" s="43"/>
    </row>
    <row r="224" spans="14:19">
      <c r="N224" s="41"/>
      <c r="O224" s="42"/>
      <c r="P224" s="43"/>
      <c r="Q224" s="43"/>
      <c r="R224" s="43"/>
      <c r="S224" s="43"/>
    </row>
    <row r="225" spans="14:19">
      <c r="N225" s="41"/>
      <c r="O225" s="42"/>
      <c r="P225" s="43"/>
      <c r="Q225" s="43"/>
      <c r="R225" s="43"/>
      <c r="S225" s="43"/>
    </row>
    <row r="226" spans="14:19">
      <c r="N226" s="41"/>
      <c r="O226" s="42"/>
      <c r="P226" s="43"/>
      <c r="Q226" s="43"/>
      <c r="R226" s="43"/>
      <c r="S226" s="43"/>
    </row>
    <row r="227" spans="14:19">
      <c r="N227" s="41"/>
      <c r="O227" s="42"/>
      <c r="P227" s="43"/>
      <c r="Q227" s="43"/>
      <c r="R227" s="43"/>
      <c r="S227" s="43"/>
    </row>
    <row r="228" spans="14:19">
      <c r="N228" s="41"/>
      <c r="O228" s="42"/>
      <c r="P228" s="43"/>
      <c r="Q228" s="43"/>
      <c r="R228" s="43"/>
      <c r="S228" s="43"/>
    </row>
    <row r="229" spans="14:19">
      <c r="N229" s="41"/>
      <c r="O229" s="42"/>
      <c r="P229" s="43"/>
      <c r="Q229" s="43"/>
      <c r="R229" s="43"/>
      <c r="S229" s="43"/>
    </row>
    <row r="230" spans="14:19">
      <c r="N230" s="41"/>
      <c r="O230" s="42"/>
      <c r="P230" s="43"/>
      <c r="Q230" s="43"/>
      <c r="R230" s="43"/>
      <c r="S230" s="43"/>
    </row>
    <row r="231" spans="14:19">
      <c r="N231" s="41"/>
      <c r="O231" s="42"/>
      <c r="P231" s="43"/>
      <c r="Q231" s="43"/>
      <c r="R231" s="43"/>
      <c r="S231" s="43"/>
    </row>
    <row r="232" spans="14:19">
      <c r="N232" s="41"/>
      <c r="O232" s="42"/>
      <c r="P232" s="43"/>
      <c r="Q232" s="43"/>
      <c r="R232" s="43"/>
      <c r="S232" s="43"/>
    </row>
    <row r="233" spans="14:19">
      <c r="N233" s="41"/>
      <c r="O233" s="42"/>
      <c r="P233" s="43"/>
      <c r="Q233" s="43"/>
      <c r="R233" s="43"/>
      <c r="S233" s="43"/>
    </row>
    <row r="234" spans="14:19">
      <c r="N234" s="41"/>
      <c r="O234" s="42"/>
      <c r="P234" s="43"/>
      <c r="Q234" s="43"/>
      <c r="R234" s="43"/>
      <c r="S234" s="43"/>
    </row>
    <row r="235" spans="14:19">
      <c r="N235" s="41"/>
      <c r="O235" s="42"/>
      <c r="P235" s="43"/>
      <c r="Q235" s="43"/>
      <c r="R235" s="43"/>
      <c r="S235" s="43"/>
    </row>
    <row r="236" spans="14:19">
      <c r="N236" s="41"/>
      <c r="O236" s="42"/>
      <c r="P236" s="43"/>
      <c r="Q236" s="43"/>
      <c r="R236" s="43"/>
      <c r="S236" s="43"/>
    </row>
    <row r="237" spans="14:19">
      <c r="N237" s="41"/>
      <c r="O237" s="42"/>
      <c r="P237" s="43"/>
      <c r="Q237" s="43"/>
      <c r="R237" s="43"/>
      <c r="S237" s="43"/>
    </row>
    <row r="238" spans="14:19">
      <c r="N238" s="41"/>
      <c r="O238" s="42"/>
      <c r="P238" s="43"/>
      <c r="Q238" s="43"/>
      <c r="R238" s="43"/>
      <c r="S238" s="43"/>
    </row>
    <row r="239" spans="14:19">
      <c r="N239" s="41"/>
      <c r="O239" s="42"/>
      <c r="P239" s="43"/>
      <c r="Q239" s="43"/>
      <c r="R239" s="43"/>
      <c r="S239" s="43"/>
    </row>
    <row r="240" spans="14:19">
      <c r="N240" s="41"/>
      <c r="O240" s="42"/>
      <c r="P240" s="43"/>
      <c r="Q240" s="43"/>
      <c r="R240" s="43"/>
      <c r="S240" s="43"/>
    </row>
    <row r="241" spans="14:19">
      <c r="N241" s="41"/>
      <c r="O241" s="42"/>
      <c r="P241" s="43"/>
      <c r="Q241" s="43"/>
      <c r="R241" s="43"/>
      <c r="S241" s="43"/>
    </row>
    <row r="242" spans="14:19">
      <c r="N242" s="41"/>
      <c r="O242" s="42"/>
      <c r="P242" s="43"/>
      <c r="Q242" s="43"/>
      <c r="R242" s="43"/>
      <c r="S242" s="43"/>
    </row>
    <row r="243" spans="14:19">
      <c r="N243" s="41"/>
      <c r="O243" s="42"/>
      <c r="P243" s="43"/>
      <c r="Q243" s="43"/>
      <c r="R243" s="43"/>
      <c r="S243" s="43"/>
    </row>
    <row r="244" spans="14:19">
      <c r="N244" s="41"/>
      <c r="O244" s="42"/>
      <c r="P244" s="43"/>
      <c r="Q244" s="43"/>
      <c r="R244" s="43"/>
      <c r="S244" s="43"/>
    </row>
    <row r="245" spans="14:19">
      <c r="N245" s="41"/>
      <c r="O245" s="42"/>
      <c r="P245" s="43"/>
      <c r="Q245" s="43"/>
      <c r="R245" s="43"/>
      <c r="S245" s="43"/>
    </row>
    <row r="246" spans="14:19">
      <c r="N246" s="41"/>
      <c r="O246" s="42"/>
      <c r="P246" s="43"/>
      <c r="Q246" s="43"/>
      <c r="R246" s="43"/>
      <c r="S246" s="43"/>
    </row>
    <row r="247" spans="14:19">
      <c r="N247" s="41"/>
      <c r="O247" s="42"/>
      <c r="P247" s="43"/>
      <c r="Q247" s="43"/>
      <c r="R247" s="43"/>
      <c r="S247" s="43"/>
    </row>
    <row r="248" spans="14:19">
      <c r="N248" s="41"/>
      <c r="O248" s="42"/>
      <c r="P248" s="43"/>
      <c r="Q248" s="43"/>
      <c r="R248" s="43"/>
      <c r="S248" s="43"/>
    </row>
    <row r="249" spans="14:19">
      <c r="N249" s="41"/>
      <c r="O249" s="42"/>
      <c r="P249" s="43"/>
      <c r="Q249" s="43"/>
      <c r="R249" s="43"/>
      <c r="S249" s="43"/>
    </row>
    <row r="250" spans="14:19">
      <c r="N250" s="41"/>
      <c r="O250" s="42"/>
      <c r="P250" s="43"/>
      <c r="Q250" s="43"/>
      <c r="R250" s="43"/>
      <c r="S250" s="43"/>
    </row>
    <row r="251" spans="14:19">
      <c r="N251" s="41"/>
      <c r="O251" s="42"/>
      <c r="P251" s="43"/>
      <c r="Q251" s="43"/>
      <c r="R251" s="43"/>
      <c r="S251" s="43"/>
    </row>
    <row r="252" spans="14:19">
      <c r="N252" s="41"/>
      <c r="O252" s="42"/>
      <c r="P252" s="43"/>
      <c r="Q252" s="43"/>
      <c r="R252" s="43"/>
      <c r="S252" s="43"/>
    </row>
    <row r="253" spans="14:19">
      <c r="N253" s="41"/>
      <c r="O253" s="42"/>
      <c r="P253" s="43"/>
      <c r="Q253" s="43"/>
      <c r="R253" s="43"/>
      <c r="S253" s="43"/>
    </row>
    <row r="254" spans="14:19">
      <c r="N254" s="41"/>
      <c r="O254" s="42"/>
      <c r="P254" s="43"/>
      <c r="Q254" s="43"/>
      <c r="R254" s="43"/>
      <c r="S254" s="43"/>
    </row>
    <row r="255" spans="14:19">
      <c r="N255" s="41"/>
      <c r="O255" s="42"/>
      <c r="P255" s="43"/>
      <c r="Q255" s="43"/>
      <c r="R255" s="43"/>
      <c r="S255" s="43"/>
    </row>
    <row r="256" spans="14:19">
      <c r="N256" s="41"/>
      <c r="O256" s="42"/>
      <c r="P256" s="43"/>
      <c r="Q256" s="43"/>
      <c r="R256" s="43"/>
      <c r="S256" s="43"/>
    </row>
    <row r="257" spans="14:19">
      <c r="N257" s="41"/>
      <c r="O257" s="42"/>
      <c r="P257" s="43"/>
      <c r="Q257" s="43"/>
      <c r="R257" s="43"/>
      <c r="S257" s="43"/>
    </row>
    <row r="258" spans="14:19">
      <c r="N258" s="41"/>
      <c r="O258" s="42"/>
      <c r="P258" s="43"/>
      <c r="Q258" s="43"/>
      <c r="R258" s="43"/>
      <c r="S258" s="43"/>
    </row>
    <row r="259" spans="14:19">
      <c r="N259" s="41"/>
      <c r="O259" s="42"/>
      <c r="P259" s="43"/>
      <c r="Q259" s="43"/>
      <c r="R259" s="43"/>
      <c r="S259" s="43"/>
    </row>
    <row r="260" spans="14:19">
      <c r="N260" s="41"/>
      <c r="O260" s="42"/>
      <c r="P260" s="43"/>
      <c r="Q260" s="43"/>
      <c r="R260" s="43"/>
      <c r="S260" s="43"/>
    </row>
    <row r="261" spans="14:19">
      <c r="N261" s="41"/>
      <c r="O261" s="42"/>
      <c r="P261" s="43"/>
      <c r="Q261" s="43"/>
      <c r="R261" s="43"/>
      <c r="S261" s="43"/>
    </row>
    <row r="262" spans="14:19">
      <c r="N262" s="41"/>
      <c r="O262" s="42"/>
      <c r="P262" s="43"/>
      <c r="Q262" s="43"/>
      <c r="R262" s="43"/>
      <c r="S262" s="43"/>
    </row>
    <row r="263" spans="14:19">
      <c r="N263" s="41"/>
      <c r="O263" s="42"/>
      <c r="P263" s="43"/>
      <c r="Q263" s="43"/>
      <c r="R263" s="43"/>
      <c r="S263" s="43"/>
    </row>
    <row r="264" spans="14:19">
      <c r="N264" s="41"/>
      <c r="O264" s="42"/>
      <c r="P264" s="43"/>
      <c r="Q264" s="43"/>
      <c r="R264" s="43"/>
      <c r="S264" s="43"/>
    </row>
    <row r="265" spans="14:19">
      <c r="N265" s="41"/>
      <c r="O265" s="42"/>
      <c r="P265" s="43"/>
      <c r="Q265" s="43"/>
      <c r="R265" s="43"/>
      <c r="S265" s="43"/>
    </row>
    <row r="266" spans="14:19">
      <c r="N266" s="30"/>
      <c r="O266" s="30"/>
      <c r="P266" s="30"/>
      <c r="Q266" s="30"/>
      <c r="R266" s="30"/>
      <c r="S266" s="30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9"/>
  <sheetViews>
    <sheetView showGridLines="0" workbookViewId="0">
      <pane ySplit="9" topLeftCell="A10" activePane="bottomLeft" state="frozen"/>
      <selection pane="bottomLeft" activeCell="E21" sqref="E21"/>
    </sheetView>
  </sheetViews>
  <sheetFormatPr baseColWidth="10" defaultColWidth="11.42578125" defaultRowHeight="12.75"/>
  <cols>
    <col min="1" max="1" width="8.42578125" style="8" customWidth="1"/>
    <col min="2" max="2" width="10.7109375" style="7" customWidth="1"/>
    <col min="3" max="3" width="14" style="7" customWidth="1"/>
    <col min="4" max="6" width="13.85546875" style="7" customWidth="1"/>
    <col min="7" max="7" width="13.5703125" style="7" customWidth="1"/>
    <col min="8" max="240" width="11.42578125" style="7"/>
    <col min="241" max="241" width="8.42578125" style="7" customWidth="1"/>
    <col min="242" max="242" width="10.7109375" style="7" customWidth="1"/>
    <col min="243" max="243" width="14" style="7" customWidth="1"/>
    <col min="244" max="246" width="13.85546875" style="7" customWidth="1"/>
    <col min="247" max="247" width="13.5703125" style="7" customWidth="1"/>
    <col min="248" max="496" width="11.42578125" style="7"/>
    <col min="497" max="497" width="8.42578125" style="7" customWidth="1"/>
    <col min="498" max="498" width="10.7109375" style="7" customWidth="1"/>
    <col min="499" max="499" width="14" style="7" customWidth="1"/>
    <col min="500" max="502" width="13.85546875" style="7" customWidth="1"/>
    <col min="503" max="503" width="13.5703125" style="7" customWidth="1"/>
    <col min="504" max="752" width="11.42578125" style="7"/>
    <col min="753" max="753" width="8.42578125" style="7" customWidth="1"/>
    <col min="754" max="754" width="10.7109375" style="7" customWidth="1"/>
    <col min="755" max="755" width="14" style="7" customWidth="1"/>
    <col min="756" max="758" width="13.85546875" style="7" customWidth="1"/>
    <col min="759" max="759" width="13.5703125" style="7" customWidth="1"/>
    <col min="760" max="1008" width="11.42578125" style="7"/>
    <col min="1009" max="1009" width="8.42578125" style="7" customWidth="1"/>
    <col min="1010" max="1010" width="10.7109375" style="7" customWidth="1"/>
    <col min="1011" max="1011" width="14" style="7" customWidth="1"/>
    <col min="1012" max="1014" width="13.85546875" style="7" customWidth="1"/>
    <col min="1015" max="1015" width="13.5703125" style="7" customWidth="1"/>
    <col min="1016" max="1264" width="11.42578125" style="7"/>
    <col min="1265" max="1265" width="8.42578125" style="7" customWidth="1"/>
    <col min="1266" max="1266" width="10.7109375" style="7" customWidth="1"/>
    <col min="1267" max="1267" width="14" style="7" customWidth="1"/>
    <col min="1268" max="1270" width="13.85546875" style="7" customWidth="1"/>
    <col min="1271" max="1271" width="13.5703125" style="7" customWidth="1"/>
    <col min="1272" max="1520" width="11.42578125" style="7"/>
    <col min="1521" max="1521" width="8.42578125" style="7" customWidth="1"/>
    <col min="1522" max="1522" width="10.7109375" style="7" customWidth="1"/>
    <col min="1523" max="1523" width="14" style="7" customWidth="1"/>
    <col min="1524" max="1526" width="13.85546875" style="7" customWidth="1"/>
    <col min="1527" max="1527" width="13.5703125" style="7" customWidth="1"/>
    <col min="1528" max="1776" width="11.42578125" style="7"/>
    <col min="1777" max="1777" width="8.42578125" style="7" customWidth="1"/>
    <col min="1778" max="1778" width="10.7109375" style="7" customWidth="1"/>
    <col min="1779" max="1779" width="14" style="7" customWidth="1"/>
    <col min="1780" max="1782" width="13.85546875" style="7" customWidth="1"/>
    <col min="1783" max="1783" width="13.5703125" style="7" customWidth="1"/>
    <col min="1784" max="2032" width="11.42578125" style="7"/>
    <col min="2033" max="2033" width="8.42578125" style="7" customWidth="1"/>
    <col min="2034" max="2034" width="10.7109375" style="7" customWidth="1"/>
    <col min="2035" max="2035" width="14" style="7" customWidth="1"/>
    <col min="2036" max="2038" width="13.85546875" style="7" customWidth="1"/>
    <col min="2039" max="2039" width="13.5703125" style="7" customWidth="1"/>
    <col min="2040" max="2288" width="11.42578125" style="7"/>
    <col min="2289" max="2289" width="8.42578125" style="7" customWidth="1"/>
    <col min="2290" max="2290" width="10.7109375" style="7" customWidth="1"/>
    <col min="2291" max="2291" width="14" style="7" customWidth="1"/>
    <col min="2292" max="2294" width="13.85546875" style="7" customWidth="1"/>
    <col min="2295" max="2295" width="13.5703125" style="7" customWidth="1"/>
    <col min="2296" max="2544" width="11.42578125" style="7"/>
    <col min="2545" max="2545" width="8.42578125" style="7" customWidth="1"/>
    <col min="2546" max="2546" width="10.7109375" style="7" customWidth="1"/>
    <col min="2547" max="2547" width="14" style="7" customWidth="1"/>
    <col min="2548" max="2550" width="13.85546875" style="7" customWidth="1"/>
    <col min="2551" max="2551" width="13.5703125" style="7" customWidth="1"/>
    <col min="2552" max="2800" width="11.42578125" style="7"/>
    <col min="2801" max="2801" width="8.42578125" style="7" customWidth="1"/>
    <col min="2802" max="2802" width="10.7109375" style="7" customWidth="1"/>
    <col min="2803" max="2803" width="14" style="7" customWidth="1"/>
    <col min="2804" max="2806" width="13.85546875" style="7" customWidth="1"/>
    <col min="2807" max="2807" width="13.5703125" style="7" customWidth="1"/>
    <col min="2808" max="3056" width="11.42578125" style="7"/>
    <col min="3057" max="3057" width="8.42578125" style="7" customWidth="1"/>
    <col min="3058" max="3058" width="10.7109375" style="7" customWidth="1"/>
    <col min="3059" max="3059" width="14" style="7" customWidth="1"/>
    <col min="3060" max="3062" width="13.85546875" style="7" customWidth="1"/>
    <col min="3063" max="3063" width="13.5703125" style="7" customWidth="1"/>
    <col min="3064" max="3312" width="11.42578125" style="7"/>
    <col min="3313" max="3313" width="8.42578125" style="7" customWidth="1"/>
    <col min="3314" max="3314" width="10.7109375" style="7" customWidth="1"/>
    <col min="3315" max="3315" width="14" style="7" customWidth="1"/>
    <col min="3316" max="3318" width="13.85546875" style="7" customWidth="1"/>
    <col min="3319" max="3319" width="13.5703125" style="7" customWidth="1"/>
    <col min="3320" max="3568" width="11.42578125" style="7"/>
    <col min="3569" max="3569" width="8.42578125" style="7" customWidth="1"/>
    <col min="3570" max="3570" width="10.7109375" style="7" customWidth="1"/>
    <col min="3571" max="3571" width="14" style="7" customWidth="1"/>
    <col min="3572" max="3574" width="13.85546875" style="7" customWidth="1"/>
    <col min="3575" max="3575" width="13.5703125" style="7" customWidth="1"/>
    <col min="3576" max="3824" width="11.42578125" style="7"/>
    <col min="3825" max="3825" width="8.42578125" style="7" customWidth="1"/>
    <col min="3826" max="3826" width="10.7109375" style="7" customWidth="1"/>
    <col min="3827" max="3827" width="14" style="7" customWidth="1"/>
    <col min="3828" max="3830" width="13.85546875" style="7" customWidth="1"/>
    <col min="3831" max="3831" width="13.5703125" style="7" customWidth="1"/>
    <col min="3832" max="4080" width="11.42578125" style="7"/>
    <col min="4081" max="4081" width="8.42578125" style="7" customWidth="1"/>
    <col min="4082" max="4082" width="10.7109375" style="7" customWidth="1"/>
    <col min="4083" max="4083" width="14" style="7" customWidth="1"/>
    <col min="4084" max="4086" width="13.85546875" style="7" customWidth="1"/>
    <col min="4087" max="4087" width="13.5703125" style="7" customWidth="1"/>
    <col min="4088" max="4336" width="11.42578125" style="7"/>
    <col min="4337" max="4337" width="8.42578125" style="7" customWidth="1"/>
    <col min="4338" max="4338" width="10.7109375" style="7" customWidth="1"/>
    <col min="4339" max="4339" width="14" style="7" customWidth="1"/>
    <col min="4340" max="4342" width="13.85546875" style="7" customWidth="1"/>
    <col min="4343" max="4343" width="13.5703125" style="7" customWidth="1"/>
    <col min="4344" max="4592" width="11.42578125" style="7"/>
    <col min="4593" max="4593" width="8.42578125" style="7" customWidth="1"/>
    <col min="4594" max="4594" width="10.7109375" style="7" customWidth="1"/>
    <col min="4595" max="4595" width="14" style="7" customWidth="1"/>
    <col min="4596" max="4598" width="13.85546875" style="7" customWidth="1"/>
    <col min="4599" max="4599" width="13.5703125" style="7" customWidth="1"/>
    <col min="4600" max="4848" width="11.42578125" style="7"/>
    <col min="4849" max="4849" width="8.42578125" style="7" customWidth="1"/>
    <col min="4850" max="4850" width="10.7109375" style="7" customWidth="1"/>
    <col min="4851" max="4851" width="14" style="7" customWidth="1"/>
    <col min="4852" max="4854" width="13.85546875" style="7" customWidth="1"/>
    <col min="4855" max="4855" width="13.5703125" style="7" customWidth="1"/>
    <col min="4856" max="5104" width="11.42578125" style="7"/>
    <col min="5105" max="5105" width="8.42578125" style="7" customWidth="1"/>
    <col min="5106" max="5106" width="10.7109375" style="7" customWidth="1"/>
    <col min="5107" max="5107" width="14" style="7" customWidth="1"/>
    <col min="5108" max="5110" width="13.85546875" style="7" customWidth="1"/>
    <col min="5111" max="5111" width="13.5703125" style="7" customWidth="1"/>
    <col min="5112" max="5360" width="11.42578125" style="7"/>
    <col min="5361" max="5361" width="8.42578125" style="7" customWidth="1"/>
    <col min="5362" max="5362" width="10.7109375" style="7" customWidth="1"/>
    <col min="5363" max="5363" width="14" style="7" customWidth="1"/>
    <col min="5364" max="5366" width="13.85546875" style="7" customWidth="1"/>
    <col min="5367" max="5367" width="13.5703125" style="7" customWidth="1"/>
    <col min="5368" max="5616" width="11.42578125" style="7"/>
    <col min="5617" max="5617" width="8.42578125" style="7" customWidth="1"/>
    <col min="5618" max="5618" width="10.7109375" style="7" customWidth="1"/>
    <col min="5619" max="5619" width="14" style="7" customWidth="1"/>
    <col min="5620" max="5622" width="13.85546875" style="7" customWidth="1"/>
    <col min="5623" max="5623" width="13.5703125" style="7" customWidth="1"/>
    <col min="5624" max="5872" width="11.42578125" style="7"/>
    <col min="5873" max="5873" width="8.42578125" style="7" customWidth="1"/>
    <col min="5874" max="5874" width="10.7109375" style="7" customWidth="1"/>
    <col min="5875" max="5875" width="14" style="7" customWidth="1"/>
    <col min="5876" max="5878" width="13.85546875" style="7" customWidth="1"/>
    <col min="5879" max="5879" width="13.5703125" style="7" customWidth="1"/>
    <col min="5880" max="6128" width="11.42578125" style="7"/>
    <col min="6129" max="6129" width="8.42578125" style="7" customWidth="1"/>
    <col min="6130" max="6130" width="10.7109375" style="7" customWidth="1"/>
    <col min="6131" max="6131" width="14" style="7" customWidth="1"/>
    <col min="6132" max="6134" width="13.85546875" style="7" customWidth="1"/>
    <col min="6135" max="6135" width="13.5703125" style="7" customWidth="1"/>
    <col min="6136" max="6384" width="11.42578125" style="7"/>
    <col min="6385" max="6385" width="8.42578125" style="7" customWidth="1"/>
    <col min="6386" max="6386" width="10.7109375" style="7" customWidth="1"/>
    <col min="6387" max="6387" width="14" style="7" customWidth="1"/>
    <col min="6388" max="6390" width="13.85546875" style="7" customWidth="1"/>
    <col min="6391" max="6391" width="13.5703125" style="7" customWidth="1"/>
    <col min="6392" max="6640" width="11.42578125" style="7"/>
    <col min="6641" max="6641" width="8.42578125" style="7" customWidth="1"/>
    <col min="6642" max="6642" width="10.7109375" style="7" customWidth="1"/>
    <col min="6643" max="6643" width="14" style="7" customWidth="1"/>
    <col min="6644" max="6646" width="13.85546875" style="7" customWidth="1"/>
    <col min="6647" max="6647" width="13.5703125" style="7" customWidth="1"/>
    <col min="6648" max="6896" width="11.42578125" style="7"/>
    <col min="6897" max="6897" width="8.42578125" style="7" customWidth="1"/>
    <col min="6898" max="6898" width="10.7109375" style="7" customWidth="1"/>
    <col min="6899" max="6899" width="14" style="7" customWidth="1"/>
    <col min="6900" max="6902" width="13.85546875" style="7" customWidth="1"/>
    <col min="6903" max="6903" width="13.5703125" style="7" customWidth="1"/>
    <col min="6904" max="7152" width="11.42578125" style="7"/>
    <col min="7153" max="7153" width="8.42578125" style="7" customWidth="1"/>
    <col min="7154" max="7154" width="10.7109375" style="7" customWidth="1"/>
    <col min="7155" max="7155" width="14" style="7" customWidth="1"/>
    <col min="7156" max="7158" width="13.85546875" style="7" customWidth="1"/>
    <col min="7159" max="7159" width="13.5703125" style="7" customWidth="1"/>
    <col min="7160" max="7408" width="11.42578125" style="7"/>
    <col min="7409" max="7409" width="8.42578125" style="7" customWidth="1"/>
    <col min="7410" max="7410" width="10.7109375" style="7" customWidth="1"/>
    <col min="7411" max="7411" width="14" style="7" customWidth="1"/>
    <col min="7412" max="7414" width="13.85546875" style="7" customWidth="1"/>
    <col min="7415" max="7415" width="13.5703125" style="7" customWidth="1"/>
    <col min="7416" max="7664" width="11.42578125" style="7"/>
    <col min="7665" max="7665" width="8.42578125" style="7" customWidth="1"/>
    <col min="7666" max="7666" width="10.7109375" style="7" customWidth="1"/>
    <col min="7667" max="7667" width="14" style="7" customWidth="1"/>
    <col min="7668" max="7670" width="13.85546875" style="7" customWidth="1"/>
    <col min="7671" max="7671" width="13.5703125" style="7" customWidth="1"/>
    <col min="7672" max="7920" width="11.42578125" style="7"/>
    <col min="7921" max="7921" width="8.42578125" style="7" customWidth="1"/>
    <col min="7922" max="7922" width="10.7109375" style="7" customWidth="1"/>
    <col min="7923" max="7923" width="14" style="7" customWidth="1"/>
    <col min="7924" max="7926" width="13.85546875" style="7" customWidth="1"/>
    <col min="7927" max="7927" width="13.5703125" style="7" customWidth="1"/>
    <col min="7928" max="8176" width="11.42578125" style="7"/>
    <col min="8177" max="8177" width="8.42578125" style="7" customWidth="1"/>
    <col min="8178" max="8178" width="10.7109375" style="7" customWidth="1"/>
    <col min="8179" max="8179" width="14" style="7" customWidth="1"/>
    <col min="8180" max="8182" width="13.85546875" style="7" customWidth="1"/>
    <col min="8183" max="8183" width="13.5703125" style="7" customWidth="1"/>
    <col min="8184" max="8432" width="11.42578125" style="7"/>
    <col min="8433" max="8433" width="8.42578125" style="7" customWidth="1"/>
    <col min="8434" max="8434" width="10.7109375" style="7" customWidth="1"/>
    <col min="8435" max="8435" width="14" style="7" customWidth="1"/>
    <col min="8436" max="8438" width="13.85546875" style="7" customWidth="1"/>
    <col min="8439" max="8439" width="13.5703125" style="7" customWidth="1"/>
    <col min="8440" max="8688" width="11.42578125" style="7"/>
    <col min="8689" max="8689" width="8.42578125" style="7" customWidth="1"/>
    <col min="8690" max="8690" width="10.7109375" style="7" customWidth="1"/>
    <col min="8691" max="8691" width="14" style="7" customWidth="1"/>
    <col min="8692" max="8694" width="13.85546875" style="7" customWidth="1"/>
    <col min="8695" max="8695" width="13.5703125" style="7" customWidth="1"/>
    <col min="8696" max="8944" width="11.42578125" style="7"/>
    <col min="8945" max="8945" width="8.42578125" style="7" customWidth="1"/>
    <col min="8946" max="8946" width="10.7109375" style="7" customWidth="1"/>
    <col min="8947" max="8947" width="14" style="7" customWidth="1"/>
    <col min="8948" max="8950" width="13.85546875" style="7" customWidth="1"/>
    <col min="8951" max="8951" width="13.5703125" style="7" customWidth="1"/>
    <col min="8952" max="9200" width="11.42578125" style="7"/>
    <col min="9201" max="9201" width="8.42578125" style="7" customWidth="1"/>
    <col min="9202" max="9202" width="10.7109375" style="7" customWidth="1"/>
    <col min="9203" max="9203" width="14" style="7" customWidth="1"/>
    <col min="9204" max="9206" width="13.85546875" style="7" customWidth="1"/>
    <col min="9207" max="9207" width="13.5703125" style="7" customWidth="1"/>
    <col min="9208" max="9456" width="11.42578125" style="7"/>
    <col min="9457" max="9457" width="8.42578125" style="7" customWidth="1"/>
    <col min="9458" max="9458" width="10.7109375" style="7" customWidth="1"/>
    <col min="9459" max="9459" width="14" style="7" customWidth="1"/>
    <col min="9460" max="9462" width="13.85546875" style="7" customWidth="1"/>
    <col min="9463" max="9463" width="13.5703125" style="7" customWidth="1"/>
    <col min="9464" max="9712" width="11.42578125" style="7"/>
    <col min="9713" max="9713" width="8.42578125" style="7" customWidth="1"/>
    <col min="9714" max="9714" width="10.7109375" style="7" customWidth="1"/>
    <col min="9715" max="9715" width="14" style="7" customWidth="1"/>
    <col min="9716" max="9718" width="13.85546875" style="7" customWidth="1"/>
    <col min="9719" max="9719" width="13.5703125" style="7" customWidth="1"/>
    <col min="9720" max="9968" width="11.42578125" style="7"/>
    <col min="9969" max="9969" width="8.42578125" style="7" customWidth="1"/>
    <col min="9970" max="9970" width="10.7109375" style="7" customWidth="1"/>
    <col min="9971" max="9971" width="14" style="7" customWidth="1"/>
    <col min="9972" max="9974" width="13.85546875" style="7" customWidth="1"/>
    <col min="9975" max="9975" width="13.5703125" style="7" customWidth="1"/>
    <col min="9976" max="10224" width="11.42578125" style="7"/>
    <col min="10225" max="10225" width="8.42578125" style="7" customWidth="1"/>
    <col min="10226" max="10226" width="10.7109375" style="7" customWidth="1"/>
    <col min="10227" max="10227" width="14" style="7" customWidth="1"/>
    <col min="10228" max="10230" width="13.85546875" style="7" customWidth="1"/>
    <col min="10231" max="10231" width="13.5703125" style="7" customWidth="1"/>
    <col min="10232" max="10480" width="11.42578125" style="7"/>
    <col min="10481" max="10481" width="8.42578125" style="7" customWidth="1"/>
    <col min="10482" max="10482" width="10.7109375" style="7" customWidth="1"/>
    <col min="10483" max="10483" width="14" style="7" customWidth="1"/>
    <col min="10484" max="10486" width="13.85546875" style="7" customWidth="1"/>
    <col min="10487" max="10487" width="13.5703125" style="7" customWidth="1"/>
    <col min="10488" max="10736" width="11.42578125" style="7"/>
    <col min="10737" max="10737" width="8.42578125" style="7" customWidth="1"/>
    <col min="10738" max="10738" width="10.7109375" style="7" customWidth="1"/>
    <col min="10739" max="10739" width="14" style="7" customWidth="1"/>
    <col min="10740" max="10742" width="13.85546875" style="7" customWidth="1"/>
    <col min="10743" max="10743" width="13.5703125" style="7" customWidth="1"/>
    <col min="10744" max="10992" width="11.42578125" style="7"/>
    <col min="10993" max="10993" width="8.42578125" style="7" customWidth="1"/>
    <col min="10994" max="10994" width="10.7109375" style="7" customWidth="1"/>
    <col min="10995" max="10995" width="14" style="7" customWidth="1"/>
    <col min="10996" max="10998" width="13.85546875" style="7" customWidth="1"/>
    <col min="10999" max="10999" width="13.5703125" style="7" customWidth="1"/>
    <col min="11000" max="11248" width="11.42578125" style="7"/>
    <col min="11249" max="11249" width="8.42578125" style="7" customWidth="1"/>
    <col min="11250" max="11250" width="10.7109375" style="7" customWidth="1"/>
    <col min="11251" max="11251" width="14" style="7" customWidth="1"/>
    <col min="11252" max="11254" width="13.85546875" style="7" customWidth="1"/>
    <col min="11255" max="11255" width="13.5703125" style="7" customWidth="1"/>
    <col min="11256" max="11504" width="11.42578125" style="7"/>
    <col min="11505" max="11505" width="8.42578125" style="7" customWidth="1"/>
    <col min="11506" max="11506" width="10.7109375" style="7" customWidth="1"/>
    <col min="11507" max="11507" width="14" style="7" customWidth="1"/>
    <col min="11508" max="11510" width="13.85546875" style="7" customWidth="1"/>
    <col min="11511" max="11511" width="13.5703125" style="7" customWidth="1"/>
    <col min="11512" max="11760" width="11.42578125" style="7"/>
    <col min="11761" max="11761" width="8.42578125" style="7" customWidth="1"/>
    <col min="11762" max="11762" width="10.7109375" style="7" customWidth="1"/>
    <col min="11763" max="11763" width="14" style="7" customWidth="1"/>
    <col min="11764" max="11766" width="13.85546875" style="7" customWidth="1"/>
    <col min="11767" max="11767" width="13.5703125" style="7" customWidth="1"/>
    <col min="11768" max="12016" width="11.42578125" style="7"/>
    <col min="12017" max="12017" width="8.42578125" style="7" customWidth="1"/>
    <col min="12018" max="12018" width="10.7109375" style="7" customWidth="1"/>
    <col min="12019" max="12019" width="14" style="7" customWidth="1"/>
    <col min="12020" max="12022" width="13.85546875" style="7" customWidth="1"/>
    <col min="12023" max="12023" width="13.5703125" style="7" customWidth="1"/>
    <col min="12024" max="12272" width="11.42578125" style="7"/>
    <col min="12273" max="12273" width="8.42578125" style="7" customWidth="1"/>
    <col min="12274" max="12274" width="10.7109375" style="7" customWidth="1"/>
    <col min="12275" max="12275" width="14" style="7" customWidth="1"/>
    <col min="12276" max="12278" width="13.85546875" style="7" customWidth="1"/>
    <col min="12279" max="12279" width="13.5703125" style="7" customWidth="1"/>
    <col min="12280" max="12528" width="11.42578125" style="7"/>
    <col min="12529" max="12529" width="8.42578125" style="7" customWidth="1"/>
    <col min="12530" max="12530" width="10.7109375" style="7" customWidth="1"/>
    <col min="12531" max="12531" width="14" style="7" customWidth="1"/>
    <col min="12532" max="12534" width="13.85546875" style="7" customWidth="1"/>
    <col min="12535" max="12535" width="13.5703125" style="7" customWidth="1"/>
    <col min="12536" max="12784" width="11.42578125" style="7"/>
    <col min="12785" max="12785" width="8.42578125" style="7" customWidth="1"/>
    <col min="12786" max="12786" width="10.7109375" style="7" customWidth="1"/>
    <col min="12787" max="12787" width="14" style="7" customWidth="1"/>
    <col min="12788" max="12790" width="13.85546875" style="7" customWidth="1"/>
    <col min="12791" max="12791" width="13.5703125" style="7" customWidth="1"/>
    <col min="12792" max="13040" width="11.42578125" style="7"/>
    <col min="13041" max="13041" width="8.42578125" style="7" customWidth="1"/>
    <col min="13042" max="13042" width="10.7109375" style="7" customWidth="1"/>
    <col min="13043" max="13043" width="14" style="7" customWidth="1"/>
    <col min="13044" max="13046" width="13.85546875" style="7" customWidth="1"/>
    <col min="13047" max="13047" width="13.5703125" style="7" customWidth="1"/>
    <col min="13048" max="13296" width="11.42578125" style="7"/>
    <col min="13297" max="13297" width="8.42578125" style="7" customWidth="1"/>
    <col min="13298" max="13298" width="10.7109375" style="7" customWidth="1"/>
    <col min="13299" max="13299" width="14" style="7" customWidth="1"/>
    <col min="13300" max="13302" width="13.85546875" style="7" customWidth="1"/>
    <col min="13303" max="13303" width="13.5703125" style="7" customWidth="1"/>
    <col min="13304" max="13552" width="11.42578125" style="7"/>
    <col min="13553" max="13553" width="8.42578125" style="7" customWidth="1"/>
    <col min="13554" max="13554" width="10.7109375" style="7" customWidth="1"/>
    <col min="13555" max="13555" width="14" style="7" customWidth="1"/>
    <col min="13556" max="13558" width="13.85546875" style="7" customWidth="1"/>
    <col min="13559" max="13559" width="13.5703125" style="7" customWidth="1"/>
    <col min="13560" max="13808" width="11.42578125" style="7"/>
    <col min="13809" max="13809" width="8.42578125" style="7" customWidth="1"/>
    <col min="13810" max="13810" width="10.7109375" style="7" customWidth="1"/>
    <col min="13811" max="13811" width="14" style="7" customWidth="1"/>
    <col min="13812" max="13814" width="13.85546875" style="7" customWidth="1"/>
    <col min="13815" max="13815" width="13.5703125" style="7" customWidth="1"/>
    <col min="13816" max="14064" width="11.42578125" style="7"/>
    <col min="14065" max="14065" width="8.42578125" style="7" customWidth="1"/>
    <col min="14066" max="14066" width="10.7109375" style="7" customWidth="1"/>
    <col min="14067" max="14067" width="14" style="7" customWidth="1"/>
    <col min="14068" max="14070" width="13.85546875" style="7" customWidth="1"/>
    <col min="14071" max="14071" width="13.5703125" style="7" customWidth="1"/>
    <col min="14072" max="14320" width="11.42578125" style="7"/>
    <col min="14321" max="14321" width="8.42578125" style="7" customWidth="1"/>
    <col min="14322" max="14322" width="10.7109375" style="7" customWidth="1"/>
    <col min="14323" max="14323" width="14" style="7" customWidth="1"/>
    <col min="14324" max="14326" width="13.85546875" style="7" customWidth="1"/>
    <col min="14327" max="14327" width="13.5703125" style="7" customWidth="1"/>
    <col min="14328" max="14576" width="11.42578125" style="7"/>
    <col min="14577" max="14577" width="8.42578125" style="7" customWidth="1"/>
    <col min="14578" max="14578" width="10.7109375" style="7" customWidth="1"/>
    <col min="14579" max="14579" width="14" style="7" customWidth="1"/>
    <col min="14580" max="14582" width="13.85546875" style="7" customWidth="1"/>
    <col min="14583" max="14583" width="13.5703125" style="7" customWidth="1"/>
    <col min="14584" max="14832" width="11.42578125" style="7"/>
    <col min="14833" max="14833" width="8.42578125" style="7" customWidth="1"/>
    <col min="14834" max="14834" width="10.7109375" style="7" customWidth="1"/>
    <col min="14835" max="14835" width="14" style="7" customWidth="1"/>
    <col min="14836" max="14838" width="13.85546875" style="7" customWidth="1"/>
    <col min="14839" max="14839" width="13.5703125" style="7" customWidth="1"/>
    <col min="14840" max="15088" width="11.42578125" style="7"/>
    <col min="15089" max="15089" width="8.42578125" style="7" customWidth="1"/>
    <col min="15090" max="15090" width="10.7109375" style="7" customWidth="1"/>
    <col min="15091" max="15091" width="14" style="7" customWidth="1"/>
    <col min="15092" max="15094" width="13.85546875" style="7" customWidth="1"/>
    <col min="15095" max="15095" width="13.5703125" style="7" customWidth="1"/>
    <col min="15096" max="15344" width="11.42578125" style="7"/>
    <col min="15345" max="15345" width="8.42578125" style="7" customWidth="1"/>
    <col min="15346" max="15346" width="10.7109375" style="7" customWidth="1"/>
    <col min="15347" max="15347" width="14" style="7" customWidth="1"/>
    <col min="15348" max="15350" width="13.85546875" style="7" customWidth="1"/>
    <col min="15351" max="15351" width="13.5703125" style="7" customWidth="1"/>
    <col min="15352" max="15600" width="11.42578125" style="7"/>
    <col min="15601" max="15601" width="8.42578125" style="7" customWidth="1"/>
    <col min="15602" max="15602" width="10.7109375" style="7" customWidth="1"/>
    <col min="15603" max="15603" width="14" style="7" customWidth="1"/>
    <col min="15604" max="15606" width="13.85546875" style="7" customWidth="1"/>
    <col min="15607" max="15607" width="13.5703125" style="7" customWidth="1"/>
    <col min="15608" max="15856" width="11.42578125" style="7"/>
    <col min="15857" max="15857" width="8.42578125" style="7" customWidth="1"/>
    <col min="15858" max="15858" width="10.7109375" style="7" customWidth="1"/>
    <col min="15859" max="15859" width="14" style="7" customWidth="1"/>
    <col min="15860" max="15862" width="13.85546875" style="7" customWidth="1"/>
    <col min="15863" max="15863" width="13.5703125" style="7" customWidth="1"/>
    <col min="15864" max="16112" width="11.42578125" style="7"/>
    <col min="16113" max="16113" width="8.42578125" style="7" customWidth="1"/>
    <col min="16114" max="16114" width="10.7109375" style="7" customWidth="1"/>
    <col min="16115" max="16115" width="14" style="7" customWidth="1"/>
    <col min="16116" max="16118" width="13.85546875" style="7" customWidth="1"/>
    <col min="16119" max="16119" width="13.5703125" style="7" customWidth="1"/>
    <col min="16120" max="16384" width="11.42578125" style="7"/>
  </cols>
  <sheetData>
    <row r="1" spans="1:7" ht="18">
      <c r="A1" s="6" t="s">
        <v>20</v>
      </c>
    </row>
    <row r="2" spans="1:7" ht="25.5">
      <c r="C2" s="9" t="s">
        <v>21</v>
      </c>
      <c r="D2" s="9" t="s">
        <v>22</v>
      </c>
      <c r="E2" s="9" t="s">
        <v>23</v>
      </c>
      <c r="F2" s="9" t="s">
        <v>24</v>
      </c>
    </row>
    <row r="3" spans="1:7">
      <c r="C3" s="10">
        <f>simul!E13</f>
        <v>200000</v>
      </c>
      <c r="D3" s="11">
        <f>simul!E14</f>
        <v>240</v>
      </c>
      <c r="E3" s="12">
        <f>simul!E15</f>
        <v>0.02</v>
      </c>
      <c r="F3" s="13">
        <v>43831</v>
      </c>
    </row>
    <row r="4" spans="1:7" ht="9.75" customHeight="1">
      <c r="A4" s="14" t="s">
        <v>25</v>
      </c>
      <c r="B4" s="14" t="s">
        <v>26</v>
      </c>
      <c r="C4" s="15" t="s">
        <v>27</v>
      </c>
      <c r="D4" s="15">
        <v>0</v>
      </c>
      <c r="E4" s="15"/>
      <c r="F4" s="15" t="s">
        <v>28</v>
      </c>
    </row>
    <row r="5" spans="1:7" ht="14.25" customHeight="1">
      <c r="A5" s="16">
        <f>ABS(PMT(Taux_Annuel/12,Durée,Montant))</f>
        <v>1011.7666700902344</v>
      </c>
      <c r="B5" s="17">
        <f>DATE(YEAR(Début_échéance)-1900,MONTH(Début_échéance)+Durée,1)</f>
        <v>51136</v>
      </c>
      <c r="C5" s="18"/>
      <c r="D5" s="18"/>
    </row>
    <row r="6" spans="1:7">
      <c r="A6" s="19"/>
      <c r="B6" s="20"/>
      <c r="C6" s="18"/>
      <c r="D6" s="18"/>
    </row>
    <row r="7" spans="1:7" ht="15.75">
      <c r="A7" s="21" t="str">
        <f>"Vous rembourserez jusqu'en " &amp; TEXT(Dernière_période-1,"mmmm aaaa") &amp; " la somme de " &amp; DOLLAR(Mensualité,2) &amp; " par mois"</f>
        <v>Vous rembourserez jusqu'en décembre 2039 la somme de 1 011,77 € par mois</v>
      </c>
      <c r="B7" s="20"/>
      <c r="C7" s="18"/>
      <c r="D7" s="18"/>
    </row>
    <row r="8" spans="1:7" ht="13.5" thickBot="1">
      <c r="A8" s="18"/>
      <c r="B8" s="18"/>
    </row>
    <row r="9" spans="1:7" ht="36.75" customHeight="1" thickTop="1" thickBot="1">
      <c r="A9" s="22" t="s">
        <v>29</v>
      </c>
      <c r="B9" s="22" t="s">
        <v>30</v>
      </c>
      <c r="C9" s="23" t="s">
        <v>31</v>
      </c>
      <c r="D9" s="23" t="s">
        <v>32</v>
      </c>
      <c r="E9" s="23" t="s">
        <v>33</v>
      </c>
      <c r="F9" s="23" t="s">
        <v>34</v>
      </c>
      <c r="G9" s="24" t="s">
        <v>35</v>
      </c>
    </row>
    <row r="10" spans="1:7" ht="13.5" thickTop="1">
      <c r="A10" s="25">
        <v>1</v>
      </c>
      <c r="B10" s="26">
        <f>Début_échéance</f>
        <v>43831</v>
      </c>
      <c r="C10" s="27">
        <f t="shared" ref="C10:C73" si="0">ABS(IPMT(Taux_Annuel/12,$A10,Durée,Montant))</f>
        <v>333.33333333333337</v>
      </c>
      <c r="D10" s="27">
        <f t="shared" ref="D10:D73" si="1">ABS(PPMT(Taux_Annuel/12,$A10,Durée,Montant))</f>
        <v>678.43333675690087</v>
      </c>
      <c r="E10" s="27">
        <f>C10</f>
        <v>333.33333333333337</v>
      </c>
      <c r="F10" s="27">
        <f>D10</f>
        <v>678.43333675690087</v>
      </c>
      <c r="G10" s="27">
        <f t="shared" ref="G10:G73" si="2">Montant-F10</f>
        <v>199321.56666324311</v>
      </c>
    </row>
    <row r="11" spans="1:7">
      <c r="A11" s="25">
        <v>2</v>
      </c>
      <c r="B11" s="26">
        <f t="shared" ref="B11:B74" si="3">DATE(YEAR(B10)-1900,MONTH(B10)+1,1)</f>
        <v>43862</v>
      </c>
      <c r="C11" s="27">
        <f t="shared" si="0"/>
        <v>332.2026111054052</v>
      </c>
      <c r="D11" s="27">
        <f t="shared" si="1"/>
        <v>679.5640589848291</v>
      </c>
      <c r="E11" s="27">
        <f t="shared" ref="E11:F26" si="4">E10+C11</f>
        <v>665.53594443873862</v>
      </c>
      <c r="F11" s="27">
        <f t="shared" si="4"/>
        <v>1357.9973957417301</v>
      </c>
      <c r="G11" s="27">
        <f t="shared" si="2"/>
        <v>198642.00260425828</v>
      </c>
    </row>
    <row r="12" spans="1:7">
      <c r="A12" s="25">
        <v>3</v>
      </c>
      <c r="B12" s="26">
        <f t="shared" si="3"/>
        <v>43891</v>
      </c>
      <c r="C12" s="27">
        <f t="shared" si="0"/>
        <v>331.0700043404305</v>
      </c>
      <c r="D12" s="27">
        <f t="shared" si="1"/>
        <v>680.69666574980374</v>
      </c>
      <c r="E12" s="27">
        <f t="shared" si="4"/>
        <v>996.60594877916913</v>
      </c>
      <c r="F12" s="27">
        <f t="shared" si="4"/>
        <v>2038.6940614915338</v>
      </c>
      <c r="G12" s="27">
        <f t="shared" si="2"/>
        <v>197961.30593850848</v>
      </c>
    </row>
    <row r="13" spans="1:7">
      <c r="A13" s="25">
        <v>4</v>
      </c>
      <c r="B13" s="26">
        <f t="shared" si="3"/>
        <v>43922</v>
      </c>
      <c r="C13" s="27">
        <f t="shared" si="0"/>
        <v>329.93550989751418</v>
      </c>
      <c r="D13" s="27">
        <f t="shared" si="1"/>
        <v>681.83116019272018</v>
      </c>
      <c r="E13" s="27">
        <f t="shared" si="4"/>
        <v>1326.5414586766833</v>
      </c>
      <c r="F13" s="27">
        <f t="shared" si="4"/>
        <v>2720.5252216842541</v>
      </c>
      <c r="G13" s="27">
        <f t="shared" si="2"/>
        <v>197279.47477831575</v>
      </c>
    </row>
    <row r="14" spans="1:7">
      <c r="A14" s="25">
        <v>5</v>
      </c>
      <c r="B14" s="26">
        <f t="shared" si="3"/>
        <v>43952</v>
      </c>
      <c r="C14" s="27">
        <f t="shared" si="0"/>
        <v>328.79912463052631</v>
      </c>
      <c r="D14" s="27">
        <f t="shared" si="1"/>
        <v>682.96754545970805</v>
      </c>
      <c r="E14" s="27">
        <f t="shared" si="4"/>
        <v>1655.3405833072097</v>
      </c>
      <c r="F14" s="27">
        <f t="shared" si="4"/>
        <v>3403.4927671439623</v>
      </c>
      <c r="G14" s="27">
        <f t="shared" si="2"/>
        <v>196596.50723285603</v>
      </c>
    </row>
    <row r="15" spans="1:7">
      <c r="A15" s="25">
        <v>6</v>
      </c>
      <c r="B15" s="26">
        <f t="shared" si="3"/>
        <v>43983</v>
      </c>
      <c r="C15" s="27">
        <f t="shared" si="0"/>
        <v>327.66084538809343</v>
      </c>
      <c r="D15" s="27">
        <f t="shared" si="1"/>
        <v>684.10582470214081</v>
      </c>
      <c r="E15" s="27">
        <f t="shared" si="4"/>
        <v>1983.0014286953033</v>
      </c>
      <c r="F15" s="27">
        <f t="shared" si="4"/>
        <v>4087.5985918461029</v>
      </c>
      <c r="G15" s="27">
        <f t="shared" si="2"/>
        <v>195912.40140815391</v>
      </c>
    </row>
    <row r="16" spans="1:7">
      <c r="A16" s="25">
        <v>7</v>
      </c>
      <c r="B16" s="26">
        <f t="shared" si="3"/>
        <v>44013</v>
      </c>
      <c r="C16" s="27">
        <f t="shared" si="0"/>
        <v>326.52066901358984</v>
      </c>
      <c r="D16" s="27">
        <f t="shared" si="1"/>
        <v>685.24600107664446</v>
      </c>
      <c r="E16" s="27">
        <f t="shared" si="4"/>
        <v>2309.5220977088929</v>
      </c>
      <c r="F16" s="27">
        <f t="shared" si="4"/>
        <v>4772.8445929227473</v>
      </c>
      <c r="G16" s="27">
        <f t="shared" si="2"/>
        <v>195227.15540707725</v>
      </c>
    </row>
    <row r="17" spans="1:7">
      <c r="A17" s="25">
        <v>8</v>
      </c>
      <c r="B17" s="26">
        <f t="shared" si="3"/>
        <v>44044</v>
      </c>
      <c r="C17" s="27">
        <f t="shared" si="0"/>
        <v>325.37859234512877</v>
      </c>
      <c r="D17" s="27">
        <f t="shared" si="1"/>
        <v>686.38807774510553</v>
      </c>
      <c r="E17" s="27">
        <f t="shared" si="4"/>
        <v>2634.9006900540217</v>
      </c>
      <c r="F17" s="27">
        <f t="shared" si="4"/>
        <v>5459.2326706678532</v>
      </c>
      <c r="G17" s="27">
        <f t="shared" si="2"/>
        <v>194540.76732933216</v>
      </c>
    </row>
    <row r="18" spans="1:7">
      <c r="A18" s="25">
        <v>9</v>
      </c>
      <c r="B18" s="26">
        <f t="shared" si="3"/>
        <v>44075</v>
      </c>
      <c r="C18" s="27">
        <f t="shared" si="0"/>
        <v>324.23461221555362</v>
      </c>
      <c r="D18" s="27">
        <f t="shared" si="1"/>
        <v>687.53205787468062</v>
      </c>
      <c r="E18" s="27">
        <f t="shared" si="4"/>
        <v>2959.1353022695753</v>
      </c>
      <c r="F18" s="27">
        <f t="shared" si="4"/>
        <v>6146.7647285425337</v>
      </c>
      <c r="G18" s="27">
        <f t="shared" si="2"/>
        <v>193853.23527145747</v>
      </c>
    </row>
    <row r="19" spans="1:7">
      <c r="A19" s="25">
        <v>10</v>
      </c>
      <c r="B19" s="26">
        <f t="shared" si="3"/>
        <v>44105</v>
      </c>
      <c r="C19" s="27">
        <f t="shared" si="0"/>
        <v>323.08872545242917</v>
      </c>
      <c r="D19" s="27">
        <f t="shared" si="1"/>
        <v>688.67794463780524</v>
      </c>
      <c r="E19" s="27">
        <f t="shared" si="4"/>
        <v>3282.2240277220044</v>
      </c>
      <c r="F19" s="27">
        <f t="shared" si="4"/>
        <v>6835.4426731803387</v>
      </c>
      <c r="G19" s="27">
        <f t="shared" si="2"/>
        <v>193164.55732681966</v>
      </c>
    </row>
    <row r="20" spans="1:7">
      <c r="A20" s="25">
        <v>11</v>
      </c>
      <c r="B20" s="26">
        <f t="shared" si="3"/>
        <v>44136</v>
      </c>
      <c r="C20" s="27">
        <f t="shared" si="0"/>
        <v>321.94092887803282</v>
      </c>
      <c r="D20" s="27">
        <f t="shared" si="1"/>
        <v>689.82574121220148</v>
      </c>
      <c r="E20" s="27">
        <f t="shared" si="4"/>
        <v>3604.1649566000374</v>
      </c>
      <c r="F20" s="27">
        <f t="shared" si="4"/>
        <v>7525.2684143925399</v>
      </c>
      <c r="G20" s="27">
        <f t="shared" si="2"/>
        <v>192474.73158560746</v>
      </c>
    </row>
    <row r="21" spans="1:7">
      <c r="A21" s="25">
        <v>12</v>
      </c>
      <c r="B21" s="26">
        <f t="shared" si="3"/>
        <v>44166</v>
      </c>
      <c r="C21" s="27">
        <f t="shared" si="0"/>
        <v>320.79121930934582</v>
      </c>
      <c r="D21" s="27">
        <f t="shared" si="1"/>
        <v>690.97545078088854</v>
      </c>
      <c r="E21" s="74">
        <f t="shared" si="4"/>
        <v>3924.9561759093831</v>
      </c>
      <c r="F21" s="27">
        <f t="shared" si="4"/>
        <v>8216.2438651734283</v>
      </c>
      <c r="G21" s="27">
        <f t="shared" si="2"/>
        <v>191783.75613482657</v>
      </c>
    </row>
    <row r="22" spans="1:7">
      <c r="A22" s="25">
        <v>13</v>
      </c>
      <c r="B22" s="26">
        <f t="shared" si="3"/>
        <v>44197</v>
      </c>
      <c r="C22" s="27">
        <f t="shared" si="0"/>
        <v>319.63959355804428</v>
      </c>
      <c r="D22" s="27">
        <f t="shared" si="1"/>
        <v>692.1270765321899</v>
      </c>
      <c r="E22" s="27">
        <f t="shared" si="4"/>
        <v>4244.5957694674271</v>
      </c>
      <c r="F22" s="27">
        <f t="shared" si="4"/>
        <v>8908.370941705618</v>
      </c>
      <c r="G22" s="27">
        <f t="shared" si="2"/>
        <v>191091.62905829438</v>
      </c>
    </row>
    <row r="23" spans="1:7">
      <c r="A23" s="25">
        <v>14</v>
      </c>
      <c r="B23" s="26">
        <f t="shared" si="3"/>
        <v>44228</v>
      </c>
      <c r="C23" s="27">
        <f t="shared" si="0"/>
        <v>318.48604843049065</v>
      </c>
      <c r="D23" s="27">
        <f t="shared" si="1"/>
        <v>693.28062165974359</v>
      </c>
      <c r="E23" s="27">
        <f t="shared" si="4"/>
        <v>4563.081817897918</v>
      </c>
      <c r="F23" s="27">
        <f t="shared" si="4"/>
        <v>9601.6515633653617</v>
      </c>
      <c r="G23" s="27">
        <f t="shared" si="2"/>
        <v>190398.34843663464</v>
      </c>
    </row>
    <row r="24" spans="1:7">
      <c r="A24" s="25">
        <v>15</v>
      </c>
      <c r="B24" s="26">
        <f t="shared" si="3"/>
        <v>44256</v>
      </c>
      <c r="C24" s="27">
        <f t="shared" si="0"/>
        <v>317.33058072772445</v>
      </c>
      <c r="D24" s="27">
        <f t="shared" si="1"/>
        <v>694.43608936250985</v>
      </c>
      <c r="E24" s="27">
        <f t="shared" si="4"/>
        <v>4880.4123986256427</v>
      </c>
      <c r="F24" s="27">
        <f t="shared" si="4"/>
        <v>10296.087652727871</v>
      </c>
      <c r="G24" s="27">
        <f t="shared" si="2"/>
        <v>189703.91234727213</v>
      </c>
    </row>
    <row r="25" spans="1:7">
      <c r="A25" s="25">
        <v>16</v>
      </c>
      <c r="B25" s="26">
        <f t="shared" si="3"/>
        <v>44287</v>
      </c>
      <c r="C25" s="27">
        <f t="shared" si="0"/>
        <v>316.17318724545356</v>
      </c>
      <c r="D25" s="27">
        <f t="shared" si="1"/>
        <v>695.59348284478074</v>
      </c>
      <c r="E25" s="27">
        <f t="shared" si="4"/>
        <v>5196.5855858710966</v>
      </c>
      <c r="F25" s="27">
        <f t="shared" si="4"/>
        <v>10991.681135572651</v>
      </c>
      <c r="G25" s="27">
        <f t="shared" si="2"/>
        <v>189008.31886442736</v>
      </c>
    </row>
    <row r="26" spans="1:7">
      <c r="A26" s="25">
        <v>17</v>
      </c>
      <c r="B26" s="26">
        <f t="shared" si="3"/>
        <v>44317</v>
      </c>
      <c r="C26" s="27">
        <f t="shared" si="0"/>
        <v>315.0138647740456</v>
      </c>
      <c r="D26" s="27">
        <f t="shared" si="1"/>
        <v>696.75280531618864</v>
      </c>
      <c r="E26" s="27">
        <f t="shared" si="4"/>
        <v>5511.5994506451425</v>
      </c>
      <c r="F26" s="27">
        <f t="shared" si="4"/>
        <v>11688.433940888841</v>
      </c>
      <c r="G26" s="27">
        <f t="shared" si="2"/>
        <v>188311.56605911115</v>
      </c>
    </row>
    <row r="27" spans="1:7">
      <c r="A27" s="25">
        <v>18</v>
      </c>
      <c r="B27" s="26">
        <f t="shared" si="3"/>
        <v>44348</v>
      </c>
      <c r="C27" s="27">
        <f t="shared" si="0"/>
        <v>313.85261009851865</v>
      </c>
      <c r="D27" s="27">
        <f t="shared" si="1"/>
        <v>697.9140599917157</v>
      </c>
      <c r="E27" s="27">
        <f t="shared" ref="E27:F42" si="5">E26+C27</f>
        <v>5825.4520607436607</v>
      </c>
      <c r="F27" s="27">
        <f t="shared" si="5"/>
        <v>12386.348000880556</v>
      </c>
      <c r="G27" s="27">
        <f t="shared" si="2"/>
        <v>187613.65199911944</v>
      </c>
    </row>
    <row r="28" spans="1:7">
      <c r="A28" s="25">
        <v>19</v>
      </c>
      <c r="B28" s="26">
        <f t="shared" si="3"/>
        <v>44378</v>
      </c>
      <c r="C28" s="27">
        <f t="shared" si="0"/>
        <v>312.68941999853246</v>
      </c>
      <c r="D28" s="27">
        <f t="shared" si="1"/>
        <v>699.0772500917019</v>
      </c>
      <c r="E28" s="27">
        <f t="shared" si="5"/>
        <v>6138.1414807421934</v>
      </c>
      <c r="F28" s="27">
        <f t="shared" si="5"/>
        <v>13085.425250972257</v>
      </c>
      <c r="G28" s="27">
        <f t="shared" si="2"/>
        <v>186914.57474902773</v>
      </c>
    </row>
    <row r="29" spans="1:7">
      <c r="A29" s="25">
        <v>20</v>
      </c>
      <c r="B29" s="26">
        <f t="shared" si="3"/>
        <v>44409</v>
      </c>
      <c r="C29" s="27">
        <f t="shared" si="0"/>
        <v>311.5242912483796</v>
      </c>
      <c r="D29" s="27">
        <f t="shared" si="1"/>
        <v>700.2423788418547</v>
      </c>
      <c r="E29" s="27">
        <f t="shared" si="5"/>
        <v>6449.6657719905734</v>
      </c>
      <c r="F29" s="27">
        <f t="shared" si="5"/>
        <v>13785.667629814112</v>
      </c>
      <c r="G29" s="27">
        <f t="shared" si="2"/>
        <v>186214.33237018588</v>
      </c>
    </row>
    <row r="30" spans="1:7">
      <c r="A30" s="25">
        <v>21</v>
      </c>
      <c r="B30" s="26">
        <f t="shared" si="3"/>
        <v>44440</v>
      </c>
      <c r="C30" s="27">
        <f t="shared" si="0"/>
        <v>310.35722061697652</v>
      </c>
      <c r="D30" s="27">
        <f t="shared" si="1"/>
        <v>701.40944947325784</v>
      </c>
      <c r="E30" s="27">
        <f t="shared" si="5"/>
        <v>6760.0229926075499</v>
      </c>
      <c r="F30" s="27">
        <f t="shared" si="5"/>
        <v>14487.07707928737</v>
      </c>
      <c r="G30" s="27">
        <f t="shared" si="2"/>
        <v>185512.92292071262</v>
      </c>
    </row>
    <row r="31" spans="1:7">
      <c r="A31" s="25">
        <v>22</v>
      </c>
      <c r="B31" s="26">
        <f t="shared" si="3"/>
        <v>44470</v>
      </c>
      <c r="C31" s="27">
        <f t="shared" si="0"/>
        <v>309.18820486785444</v>
      </c>
      <c r="D31" s="27">
        <f t="shared" si="1"/>
        <v>702.5784652223798</v>
      </c>
      <c r="E31" s="27">
        <f t="shared" si="5"/>
        <v>7069.2111974754043</v>
      </c>
      <c r="F31" s="27">
        <f t="shared" si="5"/>
        <v>15189.655544509749</v>
      </c>
      <c r="G31" s="27">
        <f t="shared" si="2"/>
        <v>184810.34445549024</v>
      </c>
    </row>
    <row r="32" spans="1:7">
      <c r="A32" s="25">
        <v>23</v>
      </c>
      <c r="B32" s="26">
        <f t="shared" si="3"/>
        <v>44501</v>
      </c>
      <c r="C32" s="27">
        <f t="shared" si="0"/>
        <v>308.01724075915047</v>
      </c>
      <c r="D32" s="27">
        <f t="shared" si="1"/>
        <v>703.74942933108389</v>
      </c>
      <c r="E32" s="27">
        <f t="shared" si="5"/>
        <v>7377.2284382345551</v>
      </c>
      <c r="F32" s="27">
        <f t="shared" si="5"/>
        <v>15893.404973840834</v>
      </c>
      <c r="G32" s="27">
        <f t="shared" si="2"/>
        <v>184106.59502615916</v>
      </c>
    </row>
    <row r="33" spans="1:7">
      <c r="A33" s="25">
        <v>24</v>
      </c>
      <c r="B33" s="26">
        <f t="shared" si="3"/>
        <v>44531</v>
      </c>
      <c r="C33" s="27">
        <f t="shared" si="0"/>
        <v>306.8443250435987</v>
      </c>
      <c r="D33" s="27">
        <f t="shared" si="1"/>
        <v>704.92234504663566</v>
      </c>
      <c r="E33" s="27">
        <f t="shared" si="5"/>
        <v>7684.0727632781536</v>
      </c>
      <c r="F33" s="27">
        <f t="shared" si="5"/>
        <v>16598.32731888747</v>
      </c>
      <c r="G33" s="27">
        <f t="shared" si="2"/>
        <v>183401.67268111254</v>
      </c>
    </row>
    <row r="34" spans="1:7">
      <c r="A34" s="25">
        <v>25</v>
      </c>
      <c r="B34" s="26">
        <f t="shared" si="3"/>
        <v>44562</v>
      </c>
      <c r="C34" s="27">
        <f t="shared" si="0"/>
        <v>305.66945446852094</v>
      </c>
      <c r="D34" s="27">
        <f t="shared" si="1"/>
        <v>706.09721562171342</v>
      </c>
      <c r="E34" s="27">
        <f t="shared" si="5"/>
        <v>7989.7422177466742</v>
      </c>
      <c r="F34" s="27">
        <f t="shared" si="5"/>
        <v>17304.424534509184</v>
      </c>
      <c r="G34" s="27">
        <f t="shared" si="2"/>
        <v>182695.57546549081</v>
      </c>
    </row>
    <row r="35" spans="1:7">
      <c r="A35" s="25">
        <v>26</v>
      </c>
      <c r="B35" s="26">
        <f t="shared" si="3"/>
        <v>44593</v>
      </c>
      <c r="C35" s="27">
        <f t="shared" si="0"/>
        <v>304.49262577581806</v>
      </c>
      <c r="D35" s="27">
        <f t="shared" si="1"/>
        <v>707.2740443144163</v>
      </c>
      <c r="E35" s="27">
        <f t="shared" si="5"/>
        <v>8294.2348435224922</v>
      </c>
      <c r="F35" s="27">
        <f t="shared" si="5"/>
        <v>18011.698578823602</v>
      </c>
      <c r="G35" s="27">
        <f t="shared" si="2"/>
        <v>181988.30142117641</v>
      </c>
    </row>
    <row r="36" spans="1:7">
      <c r="A36" s="25">
        <v>27</v>
      </c>
      <c r="B36" s="26">
        <f t="shared" si="3"/>
        <v>44621</v>
      </c>
      <c r="C36" s="27">
        <f t="shared" si="0"/>
        <v>303.31383570196073</v>
      </c>
      <c r="D36" s="27">
        <f t="shared" si="1"/>
        <v>708.45283438827357</v>
      </c>
      <c r="E36" s="27">
        <f t="shared" si="5"/>
        <v>8597.5486792244537</v>
      </c>
      <c r="F36" s="27">
        <f t="shared" si="5"/>
        <v>18720.151413211875</v>
      </c>
      <c r="G36" s="27">
        <f t="shared" si="2"/>
        <v>181279.84858678811</v>
      </c>
    </row>
    <row r="37" spans="1:7">
      <c r="A37" s="25">
        <v>28</v>
      </c>
      <c r="B37" s="26">
        <f t="shared" si="3"/>
        <v>44652</v>
      </c>
      <c r="C37" s="27">
        <f t="shared" si="0"/>
        <v>302.13308097798023</v>
      </c>
      <c r="D37" s="27">
        <f t="shared" si="1"/>
        <v>709.63358911225407</v>
      </c>
      <c r="E37" s="27">
        <f t="shared" si="5"/>
        <v>8899.6817602024348</v>
      </c>
      <c r="F37" s="27">
        <f t="shared" si="5"/>
        <v>19429.78500232413</v>
      </c>
      <c r="G37" s="27">
        <f t="shared" si="2"/>
        <v>180570.21499767588</v>
      </c>
    </row>
    <row r="38" spans="1:7">
      <c r="A38" s="25">
        <v>29</v>
      </c>
      <c r="B38" s="26">
        <f t="shared" si="3"/>
        <v>44682</v>
      </c>
      <c r="C38" s="27">
        <f t="shared" si="0"/>
        <v>300.95035832945985</v>
      </c>
      <c r="D38" s="27">
        <f t="shared" si="1"/>
        <v>710.81631176077451</v>
      </c>
      <c r="E38" s="27">
        <f t="shared" si="5"/>
        <v>9200.6321185318939</v>
      </c>
      <c r="F38" s="27">
        <f t="shared" si="5"/>
        <v>20140.601314084903</v>
      </c>
      <c r="G38" s="27">
        <f t="shared" si="2"/>
        <v>179859.3986859151</v>
      </c>
    </row>
    <row r="39" spans="1:7">
      <c r="A39" s="25">
        <v>30</v>
      </c>
      <c r="B39" s="26">
        <f t="shared" si="3"/>
        <v>44713</v>
      </c>
      <c r="C39" s="27">
        <f t="shared" si="0"/>
        <v>299.76566447652522</v>
      </c>
      <c r="D39" s="27">
        <f t="shared" si="1"/>
        <v>712.00100561370903</v>
      </c>
      <c r="E39" s="27">
        <f t="shared" si="5"/>
        <v>9500.3977830084186</v>
      </c>
      <c r="F39" s="27">
        <f t="shared" si="5"/>
        <v>20852.602319698613</v>
      </c>
      <c r="G39" s="27">
        <f t="shared" si="2"/>
        <v>179147.39768030139</v>
      </c>
    </row>
    <row r="40" spans="1:7">
      <c r="A40" s="25">
        <v>31</v>
      </c>
      <c r="B40" s="26">
        <f t="shared" si="3"/>
        <v>44743</v>
      </c>
      <c r="C40" s="27">
        <f t="shared" si="0"/>
        <v>298.57899613383574</v>
      </c>
      <c r="D40" s="27">
        <f t="shared" si="1"/>
        <v>713.18767395639861</v>
      </c>
      <c r="E40" s="27">
        <f t="shared" si="5"/>
        <v>9798.9767791422546</v>
      </c>
      <c r="F40" s="27">
        <f t="shared" si="5"/>
        <v>21565.789993655013</v>
      </c>
      <c r="G40" s="27">
        <f t="shared" si="2"/>
        <v>178434.21000634498</v>
      </c>
    </row>
    <row r="41" spans="1:7">
      <c r="A41" s="25">
        <v>32</v>
      </c>
      <c r="B41" s="26">
        <f t="shared" si="3"/>
        <v>44774</v>
      </c>
      <c r="C41" s="27">
        <f t="shared" si="0"/>
        <v>297.39035001057505</v>
      </c>
      <c r="D41" s="27">
        <f t="shared" si="1"/>
        <v>714.37632007965931</v>
      </c>
      <c r="E41" s="27">
        <f t="shared" si="5"/>
        <v>10096.36712915283</v>
      </c>
      <c r="F41" s="27">
        <f t="shared" si="5"/>
        <v>22280.166313734673</v>
      </c>
      <c r="G41" s="27">
        <f t="shared" si="2"/>
        <v>177719.83368626534</v>
      </c>
    </row>
    <row r="42" spans="1:7">
      <c r="A42" s="25">
        <v>33</v>
      </c>
      <c r="B42" s="26">
        <f t="shared" si="3"/>
        <v>44805</v>
      </c>
      <c r="C42" s="27">
        <f t="shared" si="0"/>
        <v>296.19972281044232</v>
      </c>
      <c r="D42" s="27">
        <f t="shared" si="1"/>
        <v>715.56694727979209</v>
      </c>
      <c r="E42" s="27">
        <f t="shared" si="5"/>
        <v>10392.566851963273</v>
      </c>
      <c r="F42" s="27">
        <f t="shared" si="5"/>
        <v>22995.733261014466</v>
      </c>
      <c r="G42" s="27">
        <f t="shared" si="2"/>
        <v>177004.26673898555</v>
      </c>
    </row>
    <row r="43" spans="1:7">
      <c r="A43" s="25">
        <v>34</v>
      </c>
      <c r="B43" s="26">
        <f t="shared" si="3"/>
        <v>44835</v>
      </c>
      <c r="C43" s="27">
        <f t="shared" si="0"/>
        <v>295.00711123164263</v>
      </c>
      <c r="D43" s="27">
        <f t="shared" si="1"/>
        <v>716.75955885859173</v>
      </c>
      <c r="E43" s="27">
        <f t="shared" ref="E43:F58" si="6">E42+C43</f>
        <v>10687.573963194915</v>
      </c>
      <c r="F43" s="27">
        <f t="shared" si="6"/>
        <v>23712.492819873056</v>
      </c>
      <c r="G43" s="27">
        <f t="shared" si="2"/>
        <v>176287.50718012694</v>
      </c>
    </row>
    <row r="44" spans="1:7">
      <c r="A44" s="25">
        <v>35</v>
      </c>
      <c r="B44" s="26">
        <f t="shared" si="3"/>
        <v>44866</v>
      </c>
      <c r="C44" s="27">
        <f t="shared" si="0"/>
        <v>293.81251196687828</v>
      </c>
      <c r="D44" s="27">
        <f t="shared" si="1"/>
        <v>717.95415812335602</v>
      </c>
      <c r="E44" s="27">
        <f t="shared" si="6"/>
        <v>10981.386475161793</v>
      </c>
      <c r="F44" s="27">
        <f t="shared" si="6"/>
        <v>24430.446977996413</v>
      </c>
      <c r="G44" s="27">
        <f t="shared" si="2"/>
        <v>175569.55302200359</v>
      </c>
    </row>
    <row r="45" spans="1:7">
      <c r="A45" s="25">
        <v>36</v>
      </c>
      <c r="B45" s="26">
        <f t="shared" si="3"/>
        <v>44896</v>
      </c>
      <c r="C45" s="27">
        <f t="shared" si="0"/>
        <v>292.61592170333932</v>
      </c>
      <c r="D45" s="27">
        <f t="shared" si="1"/>
        <v>719.15074838689497</v>
      </c>
      <c r="E45" s="27">
        <f t="shared" si="6"/>
        <v>11274.002396865133</v>
      </c>
      <c r="F45" s="27">
        <f t="shared" si="6"/>
        <v>25149.597726383308</v>
      </c>
      <c r="G45" s="27">
        <f t="shared" si="2"/>
        <v>174850.4022736167</v>
      </c>
    </row>
    <row r="46" spans="1:7">
      <c r="A46" s="25">
        <v>37</v>
      </c>
      <c r="B46" s="26">
        <f t="shared" si="3"/>
        <v>44927</v>
      </c>
      <c r="C46" s="27">
        <f t="shared" si="0"/>
        <v>291.41733712269451</v>
      </c>
      <c r="D46" s="27">
        <f t="shared" si="1"/>
        <v>720.34933296753979</v>
      </c>
      <c r="E46" s="27">
        <f t="shared" si="6"/>
        <v>11565.419733987828</v>
      </c>
      <c r="F46" s="27">
        <f t="shared" si="6"/>
        <v>25869.947059350849</v>
      </c>
      <c r="G46" s="27">
        <f t="shared" si="2"/>
        <v>174130.05294064916</v>
      </c>
    </row>
    <row r="47" spans="1:7">
      <c r="A47" s="25">
        <v>38</v>
      </c>
      <c r="B47" s="26">
        <f t="shared" si="3"/>
        <v>44958</v>
      </c>
      <c r="C47" s="27">
        <f t="shared" si="0"/>
        <v>290.21675490108197</v>
      </c>
      <c r="D47" s="27">
        <f t="shared" si="1"/>
        <v>721.54991518915233</v>
      </c>
      <c r="E47" s="27">
        <f t="shared" si="6"/>
        <v>11855.636488888911</v>
      </c>
      <c r="F47" s="27">
        <f t="shared" si="6"/>
        <v>26591.496974540001</v>
      </c>
      <c r="G47" s="27">
        <f t="shared" si="2"/>
        <v>173408.50302546</v>
      </c>
    </row>
    <row r="48" spans="1:7">
      <c r="A48" s="25">
        <v>39</v>
      </c>
      <c r="B48" s="26">
        <f t="shared" si="3"/>
        <v>44986</v>
      </c>
      <c r="C48" s="27">
        <f t="shared" si="0"/>
        <v>289.01417170910003</v>
      </c>
      <c r="D48" s="27">
        <f t="shared" si="1"/>
        <v>722.75249838113427</v>
      </c>
      <c r="E48" s="27">
        <f t="shared" si="6"/>
        <v>12144.65066059801</v>
      </c>
      <c r="F48" s="27">
        <f t="shared" si="6"/>
        <v>27314.249472921136</v>
      </c>
      <c r="G48" s="27">
        <f t="shared" si="2"/>
        <v>172685.75052707887</v>
      </c>
    </row>
    <row r="49" spans="1:7">
      <c r="A49" s="25">
        <v>40</v>
      </c>
      <c r="B49" s="26">
        <f t="shared" si="3"/>
        <v>45017</v>
      </c>
      <c r="C49" s="27">
        <f t="shared" si="0"/>
        <v>287.80958421179815</v>
      </c>
      <c r="D49" s="27">
        <f t="shared" si="1"/>
        <v>723.95708587843615</v>
      </c>
      <c r="E49" s="27">
        <f t="shared" si="6"/>
        <v>12432.460244809809</v>
      </c>
      <c r="F49" s="27">
        <f t="shared" si="6"/>
        <v>28038.206558799571</v>
      </c>
      <c r="G49" s="27">
        <f t="shared" si="2"/>
        <v>171961.79344120043</v>
      </c>
    </row>
    <row r="50" spans="1:7">
      <c r="A50" s="25">
        <v>41</v>
      </c>
      <c r="B50" s="26">
        <f t="shared" si="3"/>
        <v>45047</v>
      </c>
      <c r="C50" s="27">
        <f t="shared" si="0"/>
        <v>286.6029890686674</v>
      </c>
      <c r="D50" s="27">
        <f t="shared" si="1"/>
        <v>725.16368102156696</v>
      </c>
      <c r="E50" s="27">
        <f t="shared" si="6"/>
        <v>12719.063233878476</v>
      </c>
      <c r="F50" s="27">
        <f t="shared" si="6"/>
        <v>28763.370239821139</v>
      </c>
      <c r="G50" s="27">
        <f t="shared" si="2"/>
        <v>171236.62976017885</v>
      </c>
    </row>
    <row r="51" spans="1:7">
      <c r="A51" s="25">
        <v>42</v>
      </c>
      <c r="B51" s="26">
        <f t="shared" si="3"/>
        <v>45078</v>
      </c>
      <c r="C51" s="27">
        <f t="shared" si="0"/>
        <v>285.39438293363156</v>
      </c>
      <c r="D51" s="27">
        <f t="shared" si="1"/>
        <v>726.37228715660285</v>
      </c>
      <c r="E51" s="27">
        <f t="shared" si="6"/>
        <v>13004.457616812108</v>
      </c>
      <c r="F51" s="27">
        <f t="shared" si="6"/>
        <v>29489.742526977741</v>
      </c>
      <c r="G51" s="27">
        <f t="shared" si="2"/>
        <v>170510.25747302227</v>
      </c>
    </row>
    <row r="52" spans="1:7">
      <c r="A52" s="25">
        <v>43</v>
      </c>
      <c r="B52" s="26">
        <f t="shared" si="3"/>
        <v>45108</v>
      </c>
      <c r="C52" s="27">
        <f t="shared" si="0"/>
        <v>284.18376245503714</v>
      </c>
      <c r="D52" s="27">
        <f t="shared" si="1"/>
        <v>727.5829076351971</v>
      </c>
      <c r="E52" s="27">
        <f t="shared" si="6"/>
        <v>13288.641379267145</v>
      </c>
      <c r="F52" s="27">
        <f t="shared" si="6"/>
        <v>30217.32543461294</v>
      </c>
      <c r="G52" s="27">
        <f t="shared" si="2"/>
        <v>169782.67456538707</v>
      </c>
    </row>
    <row r="53" spans="1:7">
      <c r="A53" s="25">
        <v>44</v>
      </c>
      <c r="B53" s="26">
        <f t="shared" si="3"/>
        <v>45139</v>
      </c>
      <c r="C53" s="27">
        <f t="shared" si="0"/>
        <v>282.9711242756452</v>
      </c>
      <c r="D53" s="27">
        <f t="shared" si="1"/>
        <v>728.79554581458922</v>
      </c>
      <c r="E53" s="27">
        <f t="shared" si="6"/>
        <v>13571.61250354279</v>
      </c>
      <c r="F53" s="27">
        <f t="shared" si="6"/>
        <v>30946.120980427528</v>
      </c>
      <c r="G53" s="27">
        <f t="shared" si="2"/>
        <v>169053.87901957246</v>
      </c>
    </row>
    <row r="54" spans="1:7">
      <c r="A54" s="25">
        <v>45</v>
      </c>
      <c r="B54" s="26">
        <f t="shared" si="3"/>
        <v>45170</v>
      </c>
      <c r="C54" s="27">
        <f t="shared" si="0"/>
        <v>281.75646503262084</v>
      </c>
      <c r="D54" s="27">
        <f t="shared" si="1"/>
        <v>730.01020505761358</v>
      </c>
      <c r="E54" s="27">
        <f t="shared" si="6"/>
        <v>13853.368968575411</v>
      </c>
      <c r="F54" s="27">
        <f t="shared" si="6"/>
        <v>31676.131185485141</v>
      </c>
      <c r="G54" s="27">
        <f t="shared" si="2"/>
        <v>168323.86881451486</v>
      </c>
    </row>
    <row r="55" spans="1:7">
      <c r="A55" s="25">
        <v>46</v>
      </c>
      <c r="B55" s="26">
        <f t="shared" si="3"/>
        <v>45200</v>
      </c>
      <c r="C55" s="27">
        <f t="shared" si="0"/>
        <v>280.53978135752482</v>
      </c>
      <c r="D55" s="27">
        <f t="shared" si="1"/>
        <v>731.22688873270954</v>
      </c>
      <c r="E55" s="27">
        <f t="shared" si="6"/>
        <v>14133.908749932936</v>
      </c>
      <c r="F55" s="27">
        <f t="shared" si="6"/>
        <v>32407.358074217849</v>
      </c>
      <c r="G55" s="27">
        <f t="shared" si="2"/>
        <v>167592.64192578214</v>
      </c>
    </row>
    <row r="56" spans="1:7">
      <c r="A56" s="25">
        <v>47</v>
      </c>
      <c r="B56" s="26">
        <f t="shared" si="3"/>
        <v>45231</v>
      </c>
      <c r="C56" s="27">
        <f t="shared" si="0"/>
        <v>279.32106987630362</v>
      </c>
      <c r="D56" s="27">
        <f t="shared" si="1"/>
        <v>732.44560021393079</v>
      </c>
      <c r="E56" s="27">
        <f t="shared" si="6"/>
        <v>14413.229819809239</v>
      </c>
      <c r="F56" s="27">
        <f t="shared" si="6"/>
        <v>33139.80367443178</v>
      </c>
      <c r="G56" s="27">
        <f t="shared" si="2"/>
        <v>166860.19632556822</v>
      </c>
    </row>
    <row r="57" spans="1:7">
      <c r="A57" s="25">
        <v>48</v>
      </c>
      <c r="B57" s="26">
        <f t="shared" si="3"/>
        <v>45261</v>
      </c>
      <c r="C57" s="27">
        <f t="shared" si="0"/>
        <v>278.10032720928041</v>
      </c>
      <c r="D57" s="27">
        <f t="shared" si="1"/>
        <v>733.66634288095395</v>
      </c>
      <c r="E57" s="27">
        <f t="shared" si="6"/>
        <v>14691.33014701852</v>
      </c>
      <c r="F57" s="27">
        <f t="shared" si="6"/>
        <v>33873.470017312735</v>
      </c>
      <c r="G57" s="27">
        <f t="shared" si="2"/>
        <v>166126.52998268727</v>
      </c>
    </row>
    <row r="58" spans="1:7">
      <c r="A58" s="25">
        <v>49</v>
      </c>
      <c r="B58" s="26">
        <f t="shared" si="3"/>
        <v>45292</v>
      </c>
      <c r="C58" s="27">
        <f t="shared" si="0"/>
        <v>276.87754997114553</v>
      </c>
      <c r="D58" s="27">
        <f t="shared" si="1"/>
        <v>734.88912011908872</v>
      </c>
      <c r="E58" s="27">
        <f t="shared" si="6"/>
        <v>14968.207696989666</v>
      </c>
      <c r="F58" s="27">
        <f t="shared" si="6"/>
        <v>34608.35913743182</v>
      </c>
      <c r="G58" s="27">
        <f t="shared" si="2"/>
        <v>165391.64086256817</v>
      </c>
    </row>
    <row r="59" spans="1:7">
      <c r="A59" s="25">
        <v>50</v>
      </c>
      <c r="B59" s="26">
        <f t="shared" si="3"/>
        <v>45323</v>
      </c>
      <c r="C59" s="27">
        <f t="shared" si="0"/>
        <v>275.65273477094701</v>
      </c>
      <c r="D59" s="27">
        <f t="shared" si="1"/>
        <v>736.11393531928729</v>
      </c>
      <c r="E59" s="27">
        <f t="shared" ref="E59:F74" si="7">E58+C59</f>
        <v>15243.860431760613</v>
      </c>
      <c r="F59" s="27">
        <f t="shared" si="7"/>
        <v>35344.473072751105</v>
      </c>
      <c r="G59" s="27">
        <f t="shared" si="2"/>
        <v>164655.52692724889</v>
      </c>
    </row>
    <row r="60" spans="1:7">
      <c r="A60" s="25">
        <v>51</v>
      </c>
      <c r="B60" s="26">
        <f t="shared" si="3"/>
        <v>45352</v>
      </c>
      <c r="C60" s="27">
        <f t="shared" si="0"/>
        <v>274.42587821208156</v>
      </c>
      <c r="D60" s="27">
        <f t="shared" si="1"/>
        <v>737.3407918781528</v>
      </c>
      <c r="E60" s="27">
        <f t="shared" si="7"/>
        <v>15518.286309972695</v>
      </c>
      <c r="F60" s="27">
        <f t="shared" si="7"/>
        <v>36081.813864629257</v>
      </c>
      <c r="G60" s="27">
        <f t="shared" si="2"/>
        <v>163918.18613537075</v>
      </c>
    </row>
    <row r="61" spans="1:7">
      <c r="A61" s="25">
        <v>52</v>
      </c>
      <c r="B61" s="26">
        <f t="shared" si="3"/>
        <v>45383</v>
      </c>
      <c r="C61" s="27">
        <f t="shared" si="0"/>
        <v>273.19697689228462</v>
      </c>
      <c r="D61" s="27">
        <f t="shared" si="1"/>
        <v>738.56969319794973</v>
      </c>
      <c r="E61" s="27">
        <f t="shared" si="7"/>
        <v>15791.483286864979</v>
      </c>
      <c r="F61" s="27">
        <f t="shared" si="7"/>
        <v>36820.383557827205</v>
      </c>
      <c r="G61" s="27">
        <f t="shared" si="2"/>
        <v>163179.61644217279</v>
      </c>
    </row>
    <row r="62" spans="1:7">
      <c r="A62" s="25">
        <v>53</v>
      </c>
      <c r="B62" s="26">
        <f t="shared" si="3"/>
        <v>45413</v>
      </c>
      <c r="C62" s="27">
        <f t="shared" si="0"/>
        <v>271.96602740362135</v>
      </c>
      <c r="D62" s="27">
        <f t="shared" si="1"/>
        <v>739.80064268661295</v>
      </c>
      <c r="E62" s="27">
        <f t="shared" si="7"/>
        <v>16063.449314268601</v>
      </c>
      <c r="F62" s="27">
        <f t="shared" si="7"/>
        <v>37560.184200513817</v>
      </c>
      <c r="G62" s="27">
        <f t="shared" si="2"/>
        <v>162439.81579948618</v>
      </c>
    </row>
    <row r="63" spans="1:7">
      <c r="A63" s="25">
        <v>54</v>
      </c>
      <c r="B63" s="26">
        <f t="shared" si="3"/>
        <v>45444</v>
      </c>
      <c r="C63" s="27">
        <f t="shared" si="0"/>
        <v>270.73302633247698</v>
      </c>
      <c r="D63" s="27">
        <f t="shared" si="1"/>
        <v>741.03364375775732</v>
      </c>
      <c r="E63" s="27">
        <f t="shared" si="7"/>
        <v>16334.182340601077</v>
      </c>
      <c r="F63" s="27">
        <f t="shared" si="7"/>
        <v>38301.217844271574</v>
      </c>
      <c r="G63" s="27">
        <f t="shared" si="2"/>
        <v>161698.78215572843</v>
      </c>
    </row>
    <row r="64" spans="1:7">
      <c r="A64" s="25">
        <v>55</v>
      </c>
      <c r="B64" s="26">
        <f t="shared" si="3"/>
        <v>45474</v>
      </c>
      <c r="C64" s="27">
        <f t="shared" si="0"/>
        <v>269.4979702595474</v>
      </c>
      <c r="D64" s="27">
        <f t="shared" si="1"/>
        <v>742.26869983068684</v>
      </c>
      <c r="E64" s="27">
        <f t="shared" si="7"/>
        <v>16603.680310860625</v>
      </c>
      <c r="F64" s="27">
        <f t="shared" si="7"/>
        <v>39043.486544102263</v>
      </c>
      <c r="G64" s="27">
        <f t="shared" si="2"/>
        <v>160956.51345589774</v>
      </c>
    </row>
    <row r="65" spans="1:7">
      <c r="A65" s="25">
        <v>56</v>
      </c>
      <c r="B65" s="26">
        <f t="shared" si="3"/>
        <v>45505</v>
      </c>
      <c r="C65" s="27">
        <f t="shared" si="0"/>
        <v>268.26085575982961</v>
      </c>
      <c r="D65" s="27">
        <f t="shared" si="1"/>
        <v>743.50581433040475</v>
      </c>
      <c r="E65" s="27">
        <f t="shared" si="7"/>
        <v>16871.941166620454</v>
      </c>
      <c r="F65" s="27">
        <f t="shared" si="7"/>
        <v>39786.992358432668</v>
      </c>
      <c r="G65" s="27">
        <f t="shared" si="2"/>
        <v>160213.00764156732</v>
      </c>
    </row>
    <row r="66" spans="1:7">
      <c r="A66" s="25">
        <v>57</v>
      </c>
      <c r="B66" s="26">
        <f t="shared" si="3"/>
        <v>45536</v>
      </c>
      <c r="C66" s="27">
        <f t="shared" si="0"/>
        <v>267.02167940261228</v>
      </c>
      <c r="D66" s="27">
        <f t="shared" si="1"/>
        <v>744.74499068762202</v>
      </c>
      <c r="E66" s="27">
        <f t="shared" si="7"/>
        <v>17138.962846023067</v>
      </c>
      <c r="F66" s="27">
        <f t="shared" si="7"/>
        <v>40531.737349120289</v>
      </c>
      <c r="G66" s="27">
        <f t="shared" si="2"/>
        <v>159468.26265087971</v>
      </c>
    </row>
    <row r="67" spans="1:7">
      <c r="A67" s="25">
        <v>58</v>
      </c>
      <c r="B67" s="26">
        <f t="shared" si="3"/>
        <v>45566</v>
      </c>
      <c r="C67" s="27">
        <f t="shared" si="0"/>
        <v>265.7804377514662</v>
      </c>
      <c r="D67" s="27">
        <f t="shared" si="1"/>
        <v>745.9862323387681</v>
      </c>
      <c r="E67" s="27">
        <f t="shared" si="7"/>
        <v>17404.743283774533</v>
      </c>
      <c r="F67" s="27">
        <f t="shared" si="7"/>
        <v>41277.72358145906</v>
      </c>
      <c r="G67" s="27">
        <f t="shared" si="2"/>
        <v>158722.27641854095</v>
      </c>
    </row>
    <row r="68" spans="1:7">
      <c r="A68" s="25">
        <v>59</v>
      </c>
      <c r="B68" s="26">
        <f t="shared" si="3"/>
        <v>45597</v>
      </c>
      <c r="C68" s="27">
        <f t="shared" si="0"/>
        <v>264.53712736423495</v>
      </c>
      <c r="D68" s="27">
        <f t="shared" si="1"/>
        <v>747.22954272599929</v>
      </c>
      <c r="E68" s="27">
        <f t="shared" si="7"/>
        <v>17669.280411138767</v>
      </c>
      <c r="F68" s="27">
        <f t="shared" si="7"/>
        <v>42024.953124185056</v>
      </c>
      <c r="G68" s="27">
        <f t="shared" si="2"/>
        <v>157975.04687581494</v>
      </c>
    </row>
    <row r="69" spans="1:7">
      <c r="A69" s="25">
        <v>60</v>
      </c>
      <c r="B69" s="26">
        <f t="shared" si="3"/>
        <v>45627</v>
      </c>
      <c r="C69" s="27">
        <f t="shared" si="0"/>
        <v>263.29174479302498</v>
      </c>
      <c r="D69" s="27">
        <f t="shared" si="1"/>
        <v>748.47492529720932</v>
      </c>
      <c r="E69" s="27">
        <f t="shared" si="7"/>
        <v>17932.572155931794</v>
      </c>
      <c r="F69" s="27">
        <f t="shared" si="7"/>
        <v>42773.428049482267</v>
      </c>
      <c r="G69" s="27">
        <f t="shared" si="2"/>
        <v>157226.57195051774</v>
      </c>
    </row>
    <row r="70" spans="1:7">
      <c r="A70" s="25">
        <v>61</v>
      </c>
      <c r="B70" s="26">
        <f t="shared" si="3"/>
        <v>45658</v>
      </c>
      <c r="C70" s="27">
        <f t="shared" si="0"/>
        <v>262.04428658419624</v>
      </c>
      <c r="D70" s="27">
        <f t="shared" si="1"/>
        <v>749.72238350603811</v>
      </c>
      <c r="E70" s="27">
        <f t="shared" si="7"/>
        <v>18194.616442515991</v>
      </c>
      <c r="F70" s="27">
        <f t="shared" si="7"/>
        <v>43523.150432988303</v>
      </c>
      <c r="G70" s="27">
        <f t="shared" si="2"/>
        <v>156476.8495670117</v>
      </c>
    </row>
    <row r="71" spans="1:7">
      <c r="A71" s="25">
        <v>62</v>
      </c>
      <c r="B71" s="26">
        <f t="shared" si="3"/>
        <v>45689</v>
      </c>
      <c r="C71" s="27">
        <f t="shared" si="0"/>
        <v>260.79474927835287</v>
      </c>
      <c r="D71" s="27">
        <f t="shared" si="1"/>
        <v>750.97192081188143</v>
      </c>
      <c r="E71" s="27">
        <f t="shared" si="7"/>
        <v>18455.411191794345</v>
      </c>
      <c r="F71" s="27">
        <f t="shared" si="7"/>
        <v>44274.122353800187</v>
      </c>
      <c r="G71" s="27">
        <f t="shared" si="2"/>
        <v>155725.87764619981</v>
      </c>
    </row>
    <row r="72" spans="1:7">
      <c r="A72" s="25">
        <v>63</v>
      </c>
      <c r="B72" s="26">
        <f t="shared" si="3"/>
        <v>45717</v>
      </c>
      <c r="C72" s="27">
        <f t="shared" si="0"/>
        <v>259.54312941033305</v>
      </c>
      <c r="D72" s="27">
        <f t="shared" si="1"/>
        <v>752.22354067990136</v>
      </c>
      <c r="E72" s="27">
        <f t="shared" si="7"/>
        <v>18714.954321204677</v>
      </c>
      <c r="F72" s="27">
        <f t="shared" si="7"/>
        <v>45026.345894480088</v>
      </c>
      <c r="G72" s="27">
        <f t="shared" si="2"/>
        <v>154973.6541055199</v>
      </c>
    </row>
    <row r="73" spans="1:7">
      <c r="A73" s="25">
        <v>64</v>
      </c>
      <c r="B73" s="26">
        <f t="shared" si="3"/>
        <v>45748</v>
      </c>
      <c r="C73" s="27">
        <f t="shared" si="0"/>
        <v>258.28942350919993</v>
      </c>
      <c r="D73" s="27">
        <f t="shared" si="1"/>
        <v>753.47724658103448</v>
      </c>
      <c r="E73" s="27">
        <f t="shared" si="7"/>
        <v>18973.243744713876</v>
      </c>
      <c r="F73" s="27">
        <f t="shared" si="7"/>
        <v>45779.823141061119</v>
      </c>
      <c r="G73" s="27">
        <f t="shared" si="2"/>
        <v>154220.17685893888</v>
      </c>
    </row>
    <row r="74" spans="1:7">
      <c r="A74" s="25">
        <v>65</v>
      </c>
      <c r="B74" s="26">
        <f t="shared" si="3"/>
        <v>45778</v>
      </c>
      <c r="C74" s="27">
        <f t="shared" ref="C74:C137" si="8">ABS(IPMT(Taux_Annuel/12,$A74,Durée,Montant))</f>
        <v>257.03362809823147</v>
      </c>
      <c r="D74" s="27">
        <f t="shared" ref="D74:D137" si="9">ABS(PPMT(Taux_Annuel/12,$A74,Durée,Montant))</f>
        <v>754.73304199200288</v>
      </c>
      <c r="E74" s="27">
        <f t="shared" si="7"/>
        <v>19230.277372812106</v>
      </c>
      <c r="F74" s="27">
        <f t="shared" si="7"/>
        <v>46534.556183053122</v>
      </c>
      <c r="G74" s="27">
        <f t="shared" ref="G74:G137" si="10">Montant-F74</f>
        <v>153465.44381694688</v>
      </c>
    </row>
    <row r="75" spans="1:7">
      <c r="A75" s="25">
        <v>66</v>
      </c>
      <c r="B75" s="26">
        <f t="shared" ref="B75:B138" si="11">DATE(YEAR(B74)-1900,MONTH(B74)+1,1)</f>
        <v>45809</v>
      </c>
      <c r="C75" s="27">
        <f t="shared" si="8"/>
        <v>255.77573969491146</v>
      </c>
      <c r="D75" s="27">
        <f t="shared" si="9"/>
        <v>755.99093039532283</v>
      </c>
      <c r="E75" s="27">
        <f t="shared" ref="E75:F90" si="12">E74+C75</f>
        <v>19486.053112507019</v>
      </c>
      <c r="F75" s="27">
        <f t="shared" si="12"/>
        <v>47290.547113448447</v>
      </c>
      <c r="G75" s="27">
        <f t="shared" si="10"/>
        <v>152709.45288655156</v>
      </c>
    </row>
    <row r="76" spans="1:7">
      <c r="A76" s="25">
        <v>67</v>
      </c>
      <c r="B76" s="26">
        <f t="shared" si="11"/>
        <v>45839</v>
      </c>
      <c r="C76" s="27">
        <f t="shared" si="8"/>
        <v>254.51575481091925</v>
      </c>
      <c r="D76" s="27">
        <f t="shared" si="9"/>
        <v>757.250915279315</v>
      </c>
      <c r="E76" s="27">
        <f t="shared" si="12"/>
        <v>19740.568867317939</v>
      </c>
      <c r="F76" s="27">
        <f t="shared" si="12"/>
        <v>48047.798028727761</v>
      </c>
      <c r="G76" s="27">
        <f t="shared" si="10"/>
        <v>151952.20197127224</v>
      </c>
    </row>
    <row r="77" spans="1:7">
      <c r="A77" s="25">
        <v>68</v>
      </c>
      <c r="B77" s="26">
        <f t="shared" si="11"/>
        <v>45870</v>
      </c>
      <c r="C77" s="27">
        <f t="shared" si="8"/>
        <v>253.25366995212048</v>
      </c>
      <c r="D77" s="27">
        <f t="shared" si="9"/>
        <v>758.51300013811385</v>
      </c>
      <c r="E77" s="27">
        <f t="shared" si="12"/>
        <v>19993.822537270058</v>
      </c>
      <c r="F77" s="27">
        <f t="shared" si="12"/>
        <v>48806.311028865872</v>
      </c>
      <c r="G77" s="27">
        <f t="shared" si="10"/>
        <v>151193.68897113414</v>
      </c>
    </row>
    <row r="78" spans="1:7">
      <c r="A78" s="25">
        <v>69</v>
      </c>
      <c r="B78" s="26">
        <f t="shared" si="11"/>
        <v>45901</v>
      </c>
      <c r="C78" s="27">
        <f t="shared" si="8"/>
        <v>251.98948161855697</v>
      </c>
      <c r="D78" s="27">
        <f t="shared" si="9"/>
        <v>759.77718847167739</v>
      </c>
      <c r="E78" s="27">
        <f t="shared" si="12"/>
        <v>20245.812018888617</v>
      </c>
      <c r="F78" s="27">
        <f t="shared" si="12"/>
        <v>49566.08821733755</v>
      </c>
      <c r="G78" s="27">
        <f t="shared" si="10"/>
        <v>150433.91178266244</v>
      </c>
    </row>
    <row r="79" spans="1:7">
      <c r="A79" s="25">
        <v>70</v>
      </c>
      <c r="B79" s="26">
        <f t="shared" si="11"/>
        <v>45931</v>
      </c>
      <c r="C79" s="27">
        <f t="shared" si="8"/>
        <v>250.72318630443743</v>
      </c>
      <c r="D79" s="27">
        <f t="shared" si="9"/>
        <v>761.04348378579687</v>
      </c>
      <c r="E79" s="27">
        <f t="shared" si="12"/>
        <v>20496.535205193053</v>
      </c>
      <c r="F79" s="27">
        <f t="shared" si="12"/>
        <v>50327.131701123348</v>
      </c>
      <c r="G79" s="27">
        <f t="shared" si="10"/>
        <v>149672.86829887665</v>
      </c>
    </row>
    <row r="80" spans="1:7">
      <c r="A80" s="25">
        <v>71</v>
      </c>
      <c r="B80" s="26">
        <f t="shared" si="11"/>
        <v>45962</v>
      </c>
      <c r="C80" s="27">
        <f t="shared" si="8"/>
        <v>249.45478049812783</v>
      </c>
      <c r="D80" s="27">
        <f t="shared" si="9"/>
        <v>762.31188959210647</v>
      </c>
      <c r="E80" s="27">
        <f t="shared" si="12"/>
        <v>20745.98998569118</v>
      </c>
      <c r="F80" s="27">
        <f t="shared" si="12"/>
        <v>51089.443590715455</v>
      </c>
      <c r="G80" s="27">
        <f t="shared" si="10"/>
        <v>148910.55640928453</v>
      </c>
    </row>
    <row r="81" spans="1:7">
      <c r="A81" s="25">
        <v>72</v>
      </c>
      <c r="B81" s="26">
        <f t="shared" si="11"/>
        <v>45992</v>
      </c>
      <c r="C81" s="27">
        <f t="shared" si="8"/>
        <v>248.18426068214089</v>
      </c>
      <c r="D81" s="27">
        <f t="shared" si="9"/>
        <v>763.58240940809333</v>
      </c>
      <c r="E81" s="27">
        <f t="shared" si="12"/>
        <v>20994.174246373321</v>
      </c>
      <c r="F81" s="27">
        <f t="shared" si="12"/>
        <v>51853.026000123551</v>
      </c>
      <c r="G81" s="27">
        <f t="shared" si="10"/>
        <v>148146.97399987644</v>
      </c>
    </row>
    <row r="82" spans="1:7">
      <c r="A82" s="25">
        <v>73</v>
      </c>
      <c r="B82" s="26">
        <f t="shared" si="11"/>
        <v>46023</v>
      </c>
      <c r="C82" s="27">
        <f t="shared" si="8"/>
        <v>246.91162333312747</v>
      </c>
      <c r="D82" s="27">
        <f t="shared" si="9"/>
        <v>764.85504675710695</v>
      </c>
      <c r="E82" s="27">
        <f t="shared" si="12"/>
        <v>21241.085869706447</v>
      </c>
      <c r="F82" s="27">
        <f t="shared" si="12"/>
        <v>52617.881046880655</v>
      </c>
      <c r="G82" s="27">
        <f t="shared" si="10"/>
        <v>147382.11895311935</v>
      </c>
    </row>
    <row r="83" spans="1:7">
      <c r="A83" s="25">
        <v>74</v>
      </c>
      <c r="B83" s="26">
        <f t="shared" si="11"/>
        <v>46054</v>
      </c>
      <c r="C83" s="27">
        <f t="shared" si="8"/>
        <v>245.63686492186557</v>
      </c>
      <c r="D83" s="27">
        <f t="shared" si="9"/>
        <v>766.12980516836865</v>
      </c>
      <c r="E83" s="27">
        <f t="shared" si="12"/>
        <v>21486.722734628311</v>
      </c>
      <c r="F83" s="27">
        <f t="shared" si="12"/>
        <v>53384.010852049025</v>
      </c>
      <c r="G83" s="27">
        <f t="shared" si="10"/>
        <v>146615.98914795098</v>
      </c>
    </row>
    <row r="84" spans="1:7">
      <c r="A84" s="25">
        <v>75</v>
      </c>
      <c r="B84" s="26">
        <f t="shared" si="11"/>
        <v>46082</v>
      </c>
      <c r="C84" s="27">
        <f t="shared" si="8"/>
        <v>244.35998191325166</v>
      </c>
      <c r="D84" s="27">
        <f t="shared" si="9"/>
        <v>767.4066881769827</v>
      </c>
      <c r="E84" s="27">
        <f t="shared" si="12"/>
        <v>21731.082716541561</v>
      </c>
      <c r="F84" s="27">
        <f t="shared" si="12"/>
        <v>54151.417540226008</v>
      </c>
      <c r="G84" s="27">
        <f t="shared" si="10"/>
        <v>145848.58245977398</v>
      </c>
    </row>
    <row r="85" spans="1:7">
      <c r="A85" s="25">
        <v>76</v>
      </c>
      <c r="B85" s="26">
        <f t="shared" si="11"/>
        <v>46113</v>
      </c>
      <c r="C85" s="27">
        <f t="shared" si="8"/>
        <v>243.08097076629005</v>
      </c>
      <c r="D85" s="27">
        <f t="shared" si="9"/>
        <v>768.68569932394428</v>
      </c>
      <c r="E85" s="27">
        <f t="shared" si="12"/>
        <v>21974.16368730785</v>
      </c>
      <c r="F85" s="27">
        <f t="shared" si="12"/>
        <v>54920.10323954995</v>
      </c>
      <c r="G85" s="27">
        <f t="shared" si="10"/>
        <v>145079.89676045004</v>
      </c>
    </row>
    <row r="86" spans="1:7">
      <c r="A86" s="25">
        <v>77</v>
      </c>
      <c r="B86" s="26">
        <f t="shared" si="11"/>
        <v>46143</v>
      </c>
      <c r="C86" s="27">
        <f t="shared" si="8"/>
        <v>241.7998279340834</v>
      </c>
      <c r="D86" s="27">
        <f t="shared" si="9"/>
        <v>769.96684215615085</v>
      </c>
      <c r="E86" s="27">
        <f t="shared" si="12"/>
        <v>22215.963515241932</v>
      </c>
      <c r="F86" s="27">
        <f t="shared" si="12"/>
        <v>55690.070081706101</v>
      </c>
      <c r="G86" s="27">
        <f t="shared" si="10"/>
        <v>144309.9299182939</v>
      </c>
    </row>
    <row r="87" spans="1:7">
      <c r="A87" s="25">
        <v>78</v>
      </c>
      <c r="B87" s="26">
        <f t="shared" si="11"/>
        <v>46174</v>
      </c>
      <c r="C87" s="27">
        <f t="shared" si="8"/>
        <v>240.51654986382317</v>
      </c>
      <c r="D87" s="27">
        <f t="shared" si="9"/>
        <v>771.25012022641101</v>
      </c>
      <c r="E87" s="27">
        <f t="shared" si="12"/>
        <v>22456.480065105756</v>
      </c>
      <c r="F87" s="27">
        <f t="shared" si="12"/>
        <v>56461.320201932511</v>
      </c>
      <c r="G87" s="27">
        <f t="shared" si="10"/>
        <v>143538.67979806749</v>
      </c>
    </row>
    <row r="88" spans="1:7">
      <c r="A88" s="25">
        <v>79</v>
      </c>
      <c r="B88" s="26">
        <f t="shared" si="11"/>
        <v>46204</v>
      </c>
      <c r="C88" s="27">
        <f t="shared" si="8"/>
        <v>239.23113299677917</v>
      </c>
      <c r="D88" s="27">
        <f t="shared" si="9"/>
        <v>772.5355370934551</v>
      </c>
      <c r="E88" s="27">
        <f t="shared" si="12"/>
        <v>22695.711198102534</v>
      </c>
      <c r="F88" s="27">
        <f t="shared" si="12"/>
        <v>57233.855739025967</v>
      </c>
      <c r="G88" s="27">
        <f t="shared" si="10"/>
        <v>142766.14426097402</v>
      </c>
    </row>
    <row r="89" spans="1:7">
      <c r="A89" s="25">
        <v>80</v>
      </c>
      <c r="B89" s="26">
        <f t="shared" si="11"/>
        <v>46235</v>
      </c>
      <c r="C89" s="27">
        <f t="shared" si="8"/>
        <v>237.94357376829009</v>
      </c>
      <c r="D89" s="27">
        <f t="shared" si="9"/>
        <v>773.82309632194426</v>
      </c>
      <c r="E89" s="27">
        <f t="shared" si="12"/>
        <v>22933.654771870824</v>
      </c>
      <c r="F89" s="27">
        <f t="shared" si="12"/>
        <v>58007.678835347913</v>
      </c>
      <c r="G89" s="27">
        <f t="shared" si="10"/>
        <v>141992.32116465209</v>
      </c>
    </row>
    <row r="90" spans="1:7">
      <c r="A90" s="25">
        <v>81</v>
      </c>
      <c r="B90" s="26">
        <f t="shared" si="11"/>
        <v>46266</v>
      </c>
      <c r="C90" s="27">
        <f t="shared" si="8"/>
        <v>236.65386860775351</v>
      </c>
      <c r="D90" s="27">
        <f t="shared" si="9"/>
        <v>775.11280148248079</v>
      </c>
      <c r="E90" s="27">
        <f t="shared" si="12"/>
        <v>23170.308640478579</v>
      </c>
      <c r="F90" s="27">
        <f t="shared" si="12"/>
        <v>58782.791636830392</v>
      </c>
      <c r="G90" s="27">
        <f t="shared" si="10"/>
        <v>141217.2083631696</v>
      </c>
    </row>
    <row r="91" spans="1:7">
      <c r="A91" s="25">
        <v>82</v>
      </c>
      <c r="B91" s="26">
        <f t="shared" si="11"/>
        <v>46296</v>
      </c>
      <c r="C91" s="27">
        <f t="shared" si="8"/>
        <v>235.36201393861606</v>
      </c>
      <c r="D91" s="27">
        <f t="shared" si="9"/>
        <v>776.40465615161827</v>
      </c>
      <c r="E91" s="27">
        <f t="shared" ref="E91:F106" si="13">E90+C91</f>
        <v>23405.670654417194</v>
      </c>
      <c r="F91" s="27">
        <f t="shared" si="13"/>
        <v>59559.196292982007</v>
      </c>
      <c r="G91" s="27">
        <f t="shared" si="10"/>
        <v>140440.803707018</v>
      </c>
    </row>
    <row r="92" spans="1:7">
      <c r="A92" s="25">
        <v>83</v>
      </c>
      <c r="B92" s="26">
        <f t="shared" si="11"/>
        <v>46327</v>
      </c>
      <c r="C92" s="27">
        <f t="shared" si="8"/>
        <v>234.06800617836336</v>
      </c>
      <c r="D92" s="27">
        <f t="shared" si="9"/>
        <v>777.69866391187099</v>
      </c>
      <c r="E92" s="27">
        <f t="shared" si="13"/>
        <v>23639.738660595558</v>
      </c>
      <c r="F92" s="27">
        <f t="shared" si="13"/>
        <v>60336.894956893877</v>
      </c>
      <c r="G92" s="27">
        <f t="shared" si="10"/>
        <v>139663.10504310613</v>
      </c>
    </row>
    <row r="93" spans="1:7">
      <c r="A93" s="25">
        <v>84</v>
      </c>
      <c r="B93" s="26">
        <f t="shared" si="11"/>
        <v>46357</v>
      </c>
      <c r="C93" s="27">
        <f t="shared" si="8"/>
        <v>232.77184173851023</v>
      </c>
      <c r="D93" s="27">
        <f t="shared" si="9"/>
        <v>778.9948283517241</v>
      </c>
      <c r="E93" s="27">
        <f t="shared" si="13"/>
        <v>23872.510502334069</v>
      </c>
      <c r="F93" s="27">
        <f t="shared" si="13"/>
        <v>61115.889785245599</v>
      </c>
      <c r="G93" s="27">
        <f t="shared" si="10"/>
        <v>138884.11021475442</v>
      </c>
    </row>
    <row r="94" spans="1:7">
      <c r="A94" s="25">
        <v>85</v>
      </c>
      <c r="B94" s="26">
        <f t="shared" si="11"/>
        <v>46388</v>
      </c>
      <c r="C94" s="27">
        <f t="shared" si="8"/>
        <v>231.47351702459065</v>
      </c>
      <c r="D94" s="27">
        <f t="shared" si="9"/>
        <v>780.29315306564365</v>
      </c>
      <c r="E94" s="27">
        <f t="shared" si="13"/>
        <v>24103.984019358661</v>
      </c>
      <c r="F94" s="27">
        <f t="shared" si="13"/>
        <v>61896.182938311242</v>
      </c>
      <c r="G94" s="27">
        <f t="shared" si="10"/>
        <v>138103.81706168875</v>
      </c>
    </row>
    <row r="95" spans="1:7">
      <c r="A95" s="25">
        <v>86</v>
      </c>
      <c r="B95" s="26">
        <f t="shared" si="11"/>
        <v>46419</v>
      </c>
      <c r="C95" s="27">
        <f t="shared" si="8"/>
        <v>230.17302843614797</v>
      </c>
      <c r="D95" s="27">
        <f t="shared" si="9"/>
        <v>781.59364165408635</v>
      </c>
      <c r="E95" s="27">
        <f t="shared" si="13"/>
        <v>24334.157047794808</v>
      </c>
      <c r="F95" s="27">
        <f t="shared" si="13"/>
        <v>62677.776579965328</v>
      </c>
      <c r="G95" s="27">
        <f t="shared" si="10"/>
        <v>137322.22342003469</v>
      </c>
    </row>
    <row r="96" spans="1:7">
      <c r="A96" s="25">
        <v>87</v>
      </c>
      <c r="B96" s="26">
        <f t="shared" si="11"/>
        <v>46447</v>
      </c>
      <c r="C96" s="27">
        <f t="shared" si="8"/>
        <v>228.8703723667245</v>
      </c>
      <c r="D96" s="27">
        <f t="shared" si="9"/>
        <v>782.89629772350986</v>
      </c>
      <c r="E96" s="27">
        <f t="shared" si="13"/>
        <v>24563.027420161532</v>
      </c>
      <c r="F96" s="27">
        <f t="shared" si="13"/>
        <v>63460.672877688841</v>
      </c>
      <c r="G96" s="27">
        <f t="shared" si="10"/>
        <v>136539.32712231117</v>
      </c>
    </row>
    <row r="97" spans="1:7">
      <c r="A97" s="25">
        <v>88</v>
      </c>
      <c r="B97" s="26">
        <f t="shared" si="11"/>
        <v>46478</v>
      </c>
      <c r="C97" s="27">
        <f t="shared" si="8"/>
        <v>227.56554520385197</v>
      </c>
      <c r="D97" s="27">
        <f t="shared" si="9"/>
        <v>784.20112488638244</v>
      </c>
      <c r="E97" s="27">
        <f t="shared" si="13"/>
        <v>24790.592965365384</v>
      </c>
      <c r="F97" s="27">
        <f t="shared" si="13"/>
        <v>64244.874002575227</v>
      </c>
      <c r="G97" s="27">
        <f t="shared" si="10"/>
        <v>135755.12599742477</v>
      </c>
    </row>
    <row r="98" spans="1:7">
      <c r="A98" s="25">
        <v>89</v>
      </c>
      <c r="B98" s="26">
        <f t="shared" si="11"/>
        <v>46508</v>
      </c>
      <c r="C98" s="27">
        <f t="shared" si="8"/>
        <v>226.25854332904134</v>
      </c>
      <c r="D98" s="27">
        <f t="shared" si="9"/>
        <v>785.5081267611929</v>
      </c>
      <c r="E98" s="27">
        <f t="shared" si="13"/>
        <v>25016.851508694424</v>
      </c>
      <c r="F98" s="27">
        <f t="shared" si="13"/>
        <v>65030.382129336416</v>
      </c>
      <c r="G98" s="27">
        <f t="shared" si="10"/>
        <v>134969.61787066358</v>
      </c>
    </row>
    <row r="99" spans="1:7">
      <c r="A99" s="25">
        <v>90</v>
      </c>
      <c r="B99" s="26">
        <f t="shared" si="11"/>
        <v>46539</v>
      </c>
      <c r="C99" s="27">
        <f t="shared" si="8"/>
        <v>224.94936311777266</v>
      </c>
      <c r="D99" s="27">
        <f t="shared" si="9"/>
        <v>786.81730697246167</v>
      </c>
      <c r="E99" s="27">
        <f t="shared" si="13"/>
        <v>25241.800871812196</v>
      </c>
      <c r="F99" s="27">
        <f t="shared" si="13"/>
        <v>65817.199436308874</v>
      </c>
      <c r="G99" s="27">
        <f t="shared" si="10"/>
        <v>134182.80056369113</v>
      </c>
    </row>
    <row r="100" spans="1:7">
      <c r="A100" s="25">
        <v>91</v>
      </c>
      <c r="B100" s="26">
        <f t="shared" si="11"/>
        <v>46569</v>
      </c>
      <c r="C100" s="27">
        <f t="shared" si="8"/>
        <v>223.63800093948524</v>
      </c>
      <c r="D100" s="27">
        <f t="shared" si="9"/>
        <v>788.12866915074903</v>
      </c>
      <c r="E100" s="27">
        <f t="shared" si="13"/>
        <v>25465.438872751682</v>
      </c>
      <c r="F100" s="27">
        <f t="shared" si="13"/>
        <v>66605.32810545963</v>
      </c>
      <c r="G100" s="27">
        <f t="shared" si="10"/>
        <v>133394.67189454037</v>
      </c>
    </row>
    <row r="101" spans="1:7">
      <c r="A101" s="25">
        <v>92</v>
      </c>
      <c r="B101" s="26">
        <f t="shared" si="11"/>
        <v>46600</v>
      </c>
      <c r="C101" s="27">
        <f t="shared" si="8"/>
        <v>222.32445315756729</v>
      </c>
      <c r="D101" s="27">
        <f t="shared" si="9"/>
        <v>789.44221693266707</v>
      </c>
      <c r="E101" s="27">
        <f t="shared" si="13"/>
        <v>25687.763325909247</v>
      </c>
      <c r="F101" s="27">
        <f t="shared" si="13"/>
        <v>67394.770322392302</v>
      </c>
      <c r="G101" s="27">
        <f t="shared" si="10"/>
        <v>132605.22967760771</v>
      </c>
    </row>
    <row r="102" spans="1:7">
      <c r="A102" s="25">
        <v>93</v>
      </c>
      <c r="B102" s="26">
        <f t="shared" si="11"/>
        <v>46631</v>
      </c>
      <c r="C102" s="27">
        <f t="shared" si="8"/>
        <v>221.0087161293462</v>
      </c>
      <c r="D102" s="27">
        <f t="shared" si="9"/>
        <v>790.75795396088813</v>
      </c>
      <c r="E102" s="27">
        <f t="shared" si="13"/>
        <v>25908.772042038592</v>
      </c>
      <c r="F102" s="27">
        <f t="shared" si="13"/>
        <v>68185.528276353187</v>
      </c>
      <c r="G102" s="27">
        <f t="shared" si="10"/>
        <v>131814.4717236468</v>
      </c>
    </row>
    <row r="103" spans="1:7">
      <c r="A103" s="25">
        <v>94</v>
      </c>
      <c r="B103" s="26">
        <f t="shared" si="11"/>
        <v>46661</v>
      </c>
      <c r="C103" s="27">
        <f t="shared" si="8"/>
        <v>219.69078620607806</v>
      </c>
      <c r="D103" s="27">
        <f t="shared" si="9"/>
        <v>792.07588388415627</v>
      </c>
      <c r="E103" s="27">
        <f t="shared" si="13"/>
        <v>26128.462828244672</v>
      </c>
      <c r="F103" s="27">
        <f t="shared" si="13"/>
        <v>68977.604160237344</v>
      </c>
      <c r="G103" s="27">
        <f t="shared" si="10"/>
        <v>131022.39583976266</v>
      </c>
    </row>
    <row r="104" spans="1:7">
      <c r="A104" s="25">
        <v>95</v>
      </c>
      <c r="B104" s="26">
        <f t="shared" si="11"/>
        <v>46692</v>
      </c>
      <c r="C104" s="27">
        <f t="shared" si="8"/>
        <v>218.37065973293781</v>
      </c>
      <c r="D104" s="27">
        <f t="shared" si="9"/>
        <v>793.39601035729652</v>
      </c>
      <c r="E104" s="27">
        <f t="shared" si="13"/>
        <v>26346.833487977608</v>
      </c>
      <c r="F104" s="27">
        <f t="shared" si="13"/>
        <v>69771.000170594634</v>
      </c>
      <c r="G104" s="27">
        <f t="shared" si="10"/>
        <v>130228.99982940537</v>
      </c>
    </row>
    <row r="105" spans="1:7">
      <c r="A105" s="25">
        <v>96</v>
      </c>
      <c r="B105" s="26">
        <f t="shared" si="11"/>
        <v>46722</v>
      </c>
      <c r="C105" s="27">
        <f t="shared" si="8"/>
        <v>217.04833304900896</v>
      </c>
      <c r="D105" s="27">
        <f t="shared" si="9"/>
        <v>794.71833704122537</v>
      </c>
      <c r="E105" s="27">
        <f t="shared" si="13"/>
        <v>26563.881821026618</v>
      </c>
      <c r="F105" s="27">
        <f t="shared" si="13"/>
        <v>70565.718507635858</v>
      </c>
      <c r="G105" s="27">
        <f t="shared" si="10"/>
        <v>129434.28149236414</v>
      </c>
    </row>
    <row r="106" spans="1:7">
      <c r="A106" s="25">
        <v>97</v>
      </c>
      <c r="B106" s="26">
        <f t="shared" si="11"/>
        <v>46753</v>
      </c>
      <c r="C106" s="27">
        <f t="shared" si="8"/>
        <v>215.72380248727356</v>
      </c>
      <c r="D106" s="27">
        <f t="shared" si="9"/>
        <v>796.04286760296077</v>
      </c>
      <c r="E106" s="27">
        <f t="shared" si="13"/>
        <v>26779.605623513893</v>
      </c>
      <c r="F106" s="27">
        <f t="shared" si="13"/>
        <v>71361.761375238813</v>
      </c>
      <c r="G106" s="27">
        <f t="shared" si="10"/>
        <v>128638.23862476119</v>
      </c>
    </row>
    <row r="107" spans="1:7">
      <c r="A107" s="25">
        <v>98</v>
      </c>
      <c r="B107" s="26">
        <f t="shared" si="11"/>
        <v>46784</v>
      </c>
      <c r="C107" s="27">
        <f t="shared" si="8"/>
        <v>214.39706437460197</v>
      </c>
      <c r="D107" s="27">
        <f t="shared" si="9"/>
        <v>797.36960571563236</v>
      </c>
      <c r="E107" s="27">
        <f t="shared" ref="E107:F122" si="14">E106+C107</f>
        <v>26994.002687888496</v>
      </c>
      <c r="F107" s="27">
        <f t="shared" si="14"/>
        <v>72159.130980954447</v>
      </c>
      <c r="G107" s="27">
        <f t="shared" si="10"/>
        <v>127840.86901904555</v>
      </c>
    </row>
    <row r="108" spans="1:7">
      <c r="A108" s="25">
        <v>99</v>
      </c>
      <c r="B108" s="26">
        <f t="shared" si="11"/>
        <v>46813</v>
      </c>
      <c r="C108" s="27">
        <f t="shared" si="8"/>
        <v>213.06811503174259</v>
      </c>
      <c r="D108" s="27">
        <f t="shared" si="9"/>
        <v>798.69855505849171</v>
      </c>
      <c r="E108" s="27">
        <f t="shared" si="14"/>
        <v>27207.07080292024</v>
      </c>
      <c r="F108" s="27">
        <f t="shared" si="14"/>
        <v>72957.829536012941</v>
      </c>
      <c r="G108" s="27">
        <f t="shared" si="10"/>
        <v>127042.17046398706</v>
      </c>
    </row>
    <row r="109" spans="1:7">
      <c r="A109" s="25">
        <v>100</v>
      </c>
      <c r="B109" s="26">
        <f t="shared" si="11"/>
        <v>46844</v>
      </c>
      <c r="C109" s="27">
        <f t="shared" si="8"/>
        <v>211.7369507733118</v>
      </c>
      <c r="D109" s="27">
        <f t="shared" si="9"/>
        <v>800.02971931692252</v>
      </c>
      <c r="E109" s="27">
        <f t="shared" si="14"/>
        <v>27418.807753693553</v>
      </c>
      <c r="F109" s="27">
        <f t="shared" si="14"/>
        <v>73757.859255329866</v>
      </c>
      <c r="G109" s="27">
        <f t="shared" si="10"/>
        <v>126242.14074467013</v>
      </c>
    </row>
    <row r="110" spans="1:7">
      <c r="A110" s="25">
        <v>101</v>
      </c>
      <c r="B110" s="26">
        <f t="shared" si="11"/>
        <v>46874</v>
      </c>
      <c r="C110" s="27">
        <f t="shared" si="8"/>
        <v>210.40356790778358</v>
      </c>
      <c r="D110" s="27">
        <f t="shared" si="9"/>
        <v>801.3631021824508</v>
      </c>
      <c r="E110" s="27">
        <f t="shared" si="14"/>
        <v>27629.211321601335</v>
      </c>
      <c r="F110" s="27">
        <f t="shared" si="14"/>
        <v>74559.222357512321</v>
      </c>
      <c r="G110" s="27">
        <f t="shared" si="10"/>
        <v>125440.77764248768</v>
      </c>
    </row>
    <row r="111" spans="1:7">
      <c r="A111" s="25">
        <v>102</v>
      </c>
      <c r="B111" s="26">
        <f t="shared" si="11"/>
        <v>46905</v>
      </c>
      <c r="C111" s="27">
        <f t="shared" si="8"/>
        <v>209.06796273747949</v>
      </c>
      <c r="D111" s="27">
        <f t="shared" si="9"/>
        <v>802.69870735275492</v>
      </c>
      <c r="E111" s="27">
        <f t="shared" si="14"/>
        <v>27838.279284338816</v>
      </c>
      <c r="F111" s="27">
        <f t="shared" si="14"/>
        <v>75361.921064865077</v>
      </c>
      <c r="G111" s="27">
        <f t="shared" si="10"/>
        <v>124638.07893513492</v>
      </c>
    </row>
    <row r="112" spans="1:7">
      <c r="A112" s="25">
        <v>103</v>
      </c>
      <c r="B112" s="26">
        <f t="shared" si="11"/>
        <v>46935</v>
      </c>
      <c r="C112" s="27">
        <f t="shared" si="8"/>
        <v>207.73013155855821</v>
      </c>
      <c r="D112" s="27">
        <f t="shared" si="9"/>
        <v>804.036538531676</v>
      </c>
      <c r="E112" s="27">
        <f t="shared" si="14"/>
        <v>28046.009415897373</v>
      </c>
      <c r="F112" s="27">
        <f t="shared" si="14"/>
        <v>76165.957603396746</v>
      </c>
      <c r="G112" s="27">
        <f t="shared" si="10"/>
        <v>123834.04239660325</v>
      </c>
    </row>
    <row r="113" spans="1:7">
      <c r="A113" s="25">
        <v>104</v>
      </c>
      <c r="B113" s="26">
        <f t="shared" si="11"/>
        <v>46966</v>
      </c>
      <c r="C113" s="27">
        <f t="shared" si="8"/>
        <v>206.39007066100544</v>
      </c>
      <c r="D113" s="27">
        <f t="shared" si="9"/>
        <v>805.37659942922892</v>
      </c>
      <c r="E113" s="27">
        <f t="shared" si="14"/>
        <v>28252.399486558377</v>
      </c>
      <c r="F113" s="27">
        <f t="shared" si="14"/>
        <v>76971.334202825979</v>
      </c>
      <c r="G113" s="27">
        <f t="shared" si="10"/>
        <v>123028.66579717402</v>
      </c>
    </row>
    <row r="114" spans="1:7">
      <c r="A114" s="25">
        <v>105</v>
      </c>
      <c r="B114" s="26">
        <f t="shared" si="11"/>
        <v>46997</v>
      </c>
      <c r="C114" s="27">
        <f t="shared" si="8"/>
        <v>205.0477763286234</v>
      </c>
      <c r="D114" s="27">
        <f t="shared" si="9"/>
        <v>806.71889376161096</v>
      </c>
      <c r="E114" s="27">
        <f t="shared" si="14"/>
        <v>28457.447262886999</v>
      </c>
      <c r="F114" s="27">
        <f t="shared" si="14"/>
        <v>77778.053096587595</v>
      </c>
      <c r="G114" s="27">
        <f t="shared" si="10"/>
        <v>122221.9469034124</v>
      </c>
    </row>
    <row r="115" spans="1:7">
      <c r="A115" s="25">
        <v>106</v>
      </c>
      <c r="B115" s="26">
        <f t="shared" si="11"/>
        <v>47027</v>
      </c>
      <c r="C115" s="27">
        <f t="shared" si="8"/>
        <v>203.7032448390207</v>
      </c>
      <c r="D115" s="27">
        <f t="shared" si="9"/>
        <v>808.06342525121363</v>
      </c>
      <c r="E115" s="27">
        <f t="shared" si="14"/>
        <v>28661.150507726019</v>
      </c>
      <c r="F115" s="27">
        <f t="shared" si="14"/>
        <v>78586.116521838805</v>
      </c>
      <c r="G115" s="27">
        <f t="shared" si="10"/>
        <v>121413.88347816119</v>
      </c>
    </row>
    <row r="116" spans="1:7">
      <c r="A116" s="25">
        <v>107</v>
      </c>
      <c r="B116" s="26">
        <f t="shared" si="11"/>
        <v>47058</v>
      </c>
      <c r="C116" s="27">
        <f t="shared" si="8"/>
        <v>202.35647246360202</v>
      </c>
      <c r="D116" s="27">
        <f t="shared" si="9"/>
        <v>809.41019762663234</v>
      </c>
      <c r="E116" s="27">
        <f t="shared" si="14"/>
        <v>28863.506980189621</v>
      </c>
      <c r="F116" s="27">
        <f t="shared" si="14"/>
        <v>79395.526719465444</v>
      </c>
      <c r="G116" s="27">
        <f t="shared" si="10"/>
        <v>120604.47328053456</v>
      </c>
    </row>
    <row r="117" spans="1:7">
      <c r="A117" s="25">
        <v>108</v>
      </c>
      <c r="B117" s="26">
        <f t="shared" si="11"/>
        <v>47088</v>
      </c>
      <c r="C117" s="27">
        <f t="shared" si="8"/>
        <v>201.00745546755763</v>
      </c>
      <c r="D117" s="27">
        <f t="shared" si="9"/>
        <v>810.75921462267672</v>
      </c>
      <c r="E117" s="27">
        <f t="shared" si="14"/>
        <v>29064.51443565718</v>
      </c>
      <c r="F117" s="27">
        <f t="shared" si="14"/>
        <v>80206.285934088126</v>
      </c>
      <c r="G117" s="27">
        <f t="shared" si="10"/>
        <v>119793.71406591187</v>
      </c>
    </row>
    <row r="118" spans="1:7">
      <c r="A118" s="25">
        <v>109</v>
      </c>
      <c r="B118" s="26">
        <f t="shared" si="11"/>
        <v>47119</v>
      </c>
      <c r="C118" s="27">
        <f t="shared" si="8"/>
        <v>199.65619010985316</v>
      </c>
      <c r="D118" s="27">
        <f t="shared" si="9"/>
        <v>812.11047998038111</v>
      </c>
      <c r="E118" s="27">
        <f t="shared" si="14"/>
        <v>29264.170625767034</v>
      </c>
      <c r="F118" s="27">
        <f t="shared" si="14"/>
        <v>81018.396414068513</v>
      </c>
      <c r="G118" s="27">
        <f t="shared" si="10"/>
        <v>118981.60358593149</v>
      </c>
    </row>
    <row r="119" spans="1:7">
      <c r="A119" s="25">
        <v>110</v>
      </c>
      <c r="B119" s="26">
        <f t="shared" si="11"/>
        <v>47150</v>
      </c>
      <c r="C119" s="27">
        <f t="shared" si="8"/>
        <v>198.30267264321921</v>
      </c>
      <c r="D119" s="27">
        <f t="shared" si="9"/>
        <v>813.46399744701523</v>
      </c>
      <c r="E119" s="27">
        <f t="shared" si="14"/>
        <v>29462.473298410252</v>
      </c>
      <c r="F119" s="27">
        <f t="shared" si="14"/>
        <v>81831.860411515532</v>
      </c>
      <c r="G119" s="27">
        <f t="shared" si="10"/>
        <v>118168.13958848447</v>
      </c>
    </row>
    <row r="120" spans="1:7">
      <c r="A120" s="25">
        <v>111</v>
      </c>
      <c r="B120" s="26">
        <f t="shared" si="11"/>
        <v>47178</v>
      </c>
      <c r="C120" s="27">
        <f t="shared" si="8"/>
        <v>196.94689931414084</v>
      </c>
      <c r="D120" s="27">
        <f t="shared" si="9"/>
        <v>814.81977077609349</v>
      </c>
      <c r="E120" s="27">
        <f t="shared" si="14"/>
        <v>29659.420197724394</v>
      </c>
      <c r="F120" s="27">
        <f t="shared" si="14"/>
        <v>82646.680182291631</v>
      </c>
      <c r="G120" s="27">
        <f t="shared" si="10"/>
        <v>117353.31981770837</v>
      </c>
    </row>
    <row r="121" spans="1:7">
      <c r="A121" s="25">
        <v>112</v>
      </c>
      <c r="B121" s="26">
        <f t="shared" si="11"/>
        <v>47209</v>
      </c>
      <c r="C121" s="27">
        <f t="shared" si="8"/>
        <v>195.58886636284734</v>
      </c>
      <c r="D121" s="27">
        <f t="shared" si="9"/>
        <v>816.17780372738696</v>
      </c>
      <c r="E121" s="27">
        <f t="shared" si="14"/>
        <v>29855.00906408724</v>
      </c>
      <c r="F121" s="27">
        <f t="shared" si="14"/>
        <v>83462.857986019022</v>
      </c>
      <c r="G121" s="27">
        <f t="shared" si="10"/>
        <v>116537.14201398098</v>
      </c>
    </row>
    <row r="122" spans="1:7">
      <c r="A122" s="25">
        <v>113</v>
      </c>
      <c r="B122" s="26">
        <f t="shared" si="11"/>
        <v>47239</v>
      </c>
      <c r="C122" s="27">
        <f t="shared" si="8"/>
        <v>194.22857002330173</v>
      </c>
      <c r="D122" s="27">
        <f t="shared" si="9"/>
        <v>817.53810006693266</v>
      </c>
      <c r="E122" s="27">
        <f t="shared" si="14"/>
        <v>30049.237634110541</v>
      </c>
      <c r="F122" s="27">
        <f t="shared" si="14"/>
        <v>84280.396086085952</v>
      </c>
      <c r="G122" s="27">
        <f t="shared" si="10"/>
        <v>115719.60391391405</v>
      </c>
    </row>
    <row r="123" spans="1:7">
      <c r="A123" s="25">
        <v>114</v>
      </c>
      <c r="B123" s="26">
        <f t="shared" si="11"/>
        <v>47270</v>
      </c>
      <c r="C123" s="27">
        <f t="shared" si="8"/>
        <v>192.86600652319015</v>
      </c>
      <c r="D123" s="27">
        <f t="shared" si="9"/>
        <v>818.90066356704415</v>
      </c>
      <c r="E123" s="27">
        <f t="shared" ref="E123:F138" si="15">E122+C123</f>
        <v>30242.10364063373</v>
      </c>
      <c r="F123" s="27">
        <f t="shared" si="15"/>
        <v>85099.296749652989</v>
      </c>
      <c r="G123" s="27">
        <f t="shared" si="10"/>
        <v>114900.70325034701</v>
      </c>
    </row>
    <row r="124" spans="1:7">
      <c r="A124" s="25">
        <v>115</v>
      </c>
      <c r="B124" s="26">
        <f t="shared" si="11"/>
        <v>47300</v>
      </c>
      <c r="C124" s="27">
        <f t="shared" si="8"/>
        <v>191.50117208391174</v>
      </c>
      <c r="D124" s="27">
        <f t="shared" si="9"/>
        <v>820.26549800632256</v>
      </c>
      <c r="E124" s="27">
        <f t="shared" si="15"/>
        <v>30433.60481271764</v>
      </c>
      <c r="F124" s="27">
        <f t="shared" si="15"/>
        <v>85919.562247659313</v>
      </c>
      <c r="G124" s="27">
        <f t="shared" si="10"/>
        <v>114080.43775234069</v>
      </c>
    </row>
    <row r="125" spans="1:7">
      <c r="A125" s="25">
        <v>116</v>
      </c>
      <c r="B125" s="26">
        <f t="shared" si="11"/>
        <v>47331</v>
      </c>
      <c r="C125" s="27">
        <f t="shared" si="8"/>
        <v>190.13406292056789</v>
      </c>
      <c r="D125" s="27">
        <f t="shared" si="9"/>
        <v>821.63260716966647</v>
      </c>
      <c r="E125" s="27">
        <f t="shared" si="15"/>
        <v>30623.738875638206</v>
      </c>
      <c r="F125" s="27">
        <f t="shared" si="15"/>
        <v>86741.19485482898</v>
      </c>
      <c r="G125" s="27">
        <f t="shared" si="10"/>
        <v>113258.80514517102</v>
      </c>
    </row>
    <row r="126" spans="1:7">
      <c r="A126" s="25">
        <v>117</v>
      </c>
      <c r="B126" s="26">
        <f t="shared" si="11"/>
        <v>47362</v>
      </c>
      <c r="C126" s="27">
        <f t="shared" si="8"/>
        <v>188.76467524195175</v>
      </c>
      <c r="D126" s="27">
        <f t="shared" si="9"/>
        <v>823.00199484828249</v>
      </c>
      <c r="E126" s="27">
        <f t="shared" si="15"/>
        <v>30812.503550880159</v>
      </c>
      <c r="F126" s="27">
        <f t="shared" si="15"/>
        <v>87564.196849677261</v>
      </c>
      <c r="G126" s="27">
        <f t="shared" si="10"/>
        <v>112435.80315032274</v>
      </c>
    </row>
    <row r="127" spans="1:7">
      <c r="A127" s="25">
        <v>118</v>
      </c>
      <c r="B127" s="26">
        <f t="shared" si="11"/>
        <v>47392</v>
      </c>
      <c r="C127" s="27">
        <f t="shared" si="8"/>
        <v>187.39300525053798</v>
      </c>
      <c r="D127" s="27">
        <f t="shared" si="9"/>
        <v>824.3736648396964</v>
      </c>
      <c r="E127" s="27">
        <f t="shared" si="15"/>
        <v>30999.896556130698</v>
      </c>
      <c r="F127" s="27">
        <f t="shared" si="15"/>
        <v>88388.570514516963</v>
      </c>
      <c r="G127" s="27">
        <f t="shared" si="10"/>
        <v>111611.42948548304</v>
      </c>
    </row>
    <row r="128" spans="1:7">
      <c r="A128" s="25">
        <v>119</v>
      </c>
      <c r="B128" s="26">
        <f t="shared" si="11"/>
        <v>47423</v>
      </c>
      <c r="C128" s="27">
        <f t="shared" si="8"/>
        <v>186.0190491424718</v>
      </c>
      <c r="D128" s="27">
        <f t="shared" si="9"/>
        <v>825.74762094776258</v>
      </c>
      <c r="E128" s="27">
        <f t="shared" si="15"/>
        <v>31185.915605273171</v>
      </c>
      <c r="F128" s="27">
        <f t="shared" si="15"/>
        <v>89214.318135464724</v>
      </c>
      <c r="G128" s="27">
        <f t="shared" si="10"/>
        <v>110785.68186453528</v>
      </c>
    </row>
    <row r="129" spans="1:7">
      <c r="A129" s="25">
        <v>120</v>
      </c>
      <c r="B129" s="26">
        <f t="shared" si="11"/>
        <v>47453</v>
      </c>
      <c r="C129" s="27">
        <f t="shared" si="8"/>
        <v>184.64280310755885</v>
      </c>
      <c r="D129" s="27">
        <f t="shared" si="9"/>
        <v>827.12386698267551</v>
      </c>
      <c r="E129" s="27">
        <f t="shared" si="15"/>
        <v>31370.55840838073</v>
      </c>
      <c r="F129" s="27">
        <f t="shared" si="15"/>
        <v>90041.442002447395</v>
      </c>
      <c r="G129" s="27">
        <f t="shared" si="10"/>
        <v>109958.55799755261</v>
      </c>
    </row>
    <row r="130" spans="1:7">
      <c r="A130" s="25">
        <v>121</v>
      </c>
      <c r="B130" s="26">
        <f t="shared" si="11"/>
        <v>47484</v>
      </c>
      <c r="C130" s="27">
        <f t="shared" si="8"/>
        <v>183.26426332925439</v>
      </c>
      <c r="D130" s="27">
        <f t="shared" si="9"/>
        <v>828.50240676097997</v>
      </c>
      <c r="E130" s="27">
        <f t="shared" si="15"/>
        <v>31553.822671709982</v>
      </c>
      <c r="F130" s="27">
        <f t="shared" si="15"/>
        <v>90869.944409208372</v>
      </c>
      <c r="G130" s="27">
        <f t="shared" si="10"/>
        <v>109130.05559079163</v>
      </c>
    </row>
    <row r="131" spans="1:7">
      <c r="A131" s="25">
        <v>122</v>
      </c>
      <c r="B131" s="26">
        <f t="shared" si="11"/>
        <v>47515</v>
      </c>
      <c r="C131" s="27">
        <f t="shared" si="8"/>
        <v>181.88342598465275</v>
      </c>
      <c r="D131" s="27">
        <f t="shared" si="9"/>
        <v>829.88324410558164</v>
      </c>
      <c r="E131" s="27">
        <f t="shared" si="15"/>
        <v>31735.706097694634</v>
      </c>
      <c r="F131" s="27">
        <f t="shared" si="15"/>
        <v>91699.827653313958</v>
      </c>
      <c r="G131" s="27">
        <f t="shared" si="10"/>
        <v>108300.17234668604</v>
      </c>
    </row>
    <row r="132" spans="1:7">
      <c r="A132" s="25">
        <v>123</v>
      </c>
      <c r="B132" s="26">
        <f t="shared" si="11"/>
        <v>47543</v>
      </c>
      <c r="C132" s="27">
        <f t="shared" si="8"/>
        <v>180.50028724447679</v>
      </c>
      <c r="D132" s="27">
        <f t="shared" si="9"/>
        <v>831.26638284575756</v>
      </c>
      <c r="E132" s="27">
        <f t="shared" si="15"/>
        <v>31916.206384939112</v>
      </c>
      <c r="F132" s="27">
        <f t="shared" si="15"/>
        <v>92531.094036159717</v>
      </c>
      <c r="G132" s="27">
        <f t="shared" si="10"/>
        <v>107468.90596384028</v>
      </c>
    </row>
    <row r="133" spans="1:7">
      <c r="A133" s="25">
        <v>124</v>
      </c>
      <c r="B133" s="26">
        <f t="shared" si="11"/>
        <v>47574</v>
      </c>
      <c r="C133" s="27">
        <f t="shared" si="8"/>
        <v>179.11484327306724</v>
      </c>
      <c r="D133" s="27">
        <f t="shared" si="9"/>
        <v>832.65182681716715</v>
      </c>
      <c r="E133" s="27">
        <f t="shared" si="15"/>
        <v>32095.321228212179</v>
      </c>
      <c r="F133" s="27">
        <f t="shared" si="15"/>
        <v>93363.745862976881</v>
      </c>
      <c r="G133" s="27">
        <f t="shared" si="10"/>
        <v>106636.25413702312</v>
      </c>
    </row>
    <row r="134" spans="1:7">
      <c r="A134" s="25">
        <v>125</v>
      </c>
      <c r="B134" s="26">
        <f t="shared" si="11"/>
        <v>47604</v>
      </c>
      <c r="C134" s="27">
        <f t="shared" si="8"/>
        <v>177.72709022837191</v>
      </c>
      <c r="D134" s="27">
        <f t="shared" si="9"/>
        <v>834.03957986186231</v>
      </c>
      <c r="E134" s="27">
        <f t="shared" si="15"/>
        <v>32273.048318440549</v>
      </c>
      <c r="F134" s="27">
        <f t="shared" si="15"/>
        <v>94197.785442838736</v>
      </c>
      <c r="G134" s="27">
        <f t="shared" si="10"/>
        <v>105802.21455716126</v>
      </c>
    </row>
    <row r="135" spans="1:7">
      <c r="A135" s="25">
        <v>126</v>
      </c>
      <c r="B135" s="26">
        <f t="shared" si="11"/>
        <v>47635</v>
      </c>
      <c r="C135" s="27">
        <f t="shared" si="8"/>
        <v>176.33702426193545</v>
      </c>
      <c r="D135" s="27">
        <f t="shared" si="9"/>
        <v>835.42964582829882</v>
      </c>
      <c r="E135" s="27">
        <f t="shared" si="15"/>
        <v>32449.385342702484</v>
      </c>
      <c r="F135" s="27">
        <f t="shared" si="15"/>
        <v>95033.215088667028</v>
      </c>
      <c r="G135" s="27">
        <f t="shared" si="10"/>
        <v>104966.78491133297</v>
      </c>
    </row>
    <row r="136" spans="1:7">
      <c r="A136" s="25">
        <v>127</v>
      </c>
      <c r="B136" s="26">
        <f t="shared" si="11"/>
        <v>47665</v>
      </c>
      <c r="C136" s="27">
        <f t="shared" si="8"/>
        <v>174.94464151888829</v>
      </c>
      <c r="D136" s="27">
        <f t="shared" si="9"/>
        <v>836.8220285713461</v>
      </c>
      <c r="E136" s="27">
        <f t="shared" si="15"/>
        <v>32624.329984221371</v>
      </c>
      <c r="F136" s="27">
        <f t="shared" si="15"/>
        <v>95870.037117238375</v>
      </c>
      <c r="G136" s="27">
        <f t="shared" si="10"/>
        <v>104129.96288276163</v>
      </c>
    </row>
    <row r="137" spans="1:7">
      <c r="A137" s="25">
        <v>128</v>
      </c>
      <c r="B137" s="26">
        <f t="shared" si="11"/>
        <v>47696</v>
      </c>
      <c r="C137" s="27">
        <f t="shared" si="8"/>
        <v>173.54993813793607</v>
      </c>
      <c r="D137" s="27">
        <f t="shared" si="9"/>
        <v>838.21673195229835</v>
      </c>
      <c r="E137" s="27">
        <f t="shared" si="15"/>
        <v>32797.879922359309</v>
      </c>
      <c r="F137" s="27">
        <f t="shared" si="15"/>
        <v>96708.253849190674</v>
      </c>
      <c r="G137" s="27">
        <f t="shared" si="10"/>
        <v>103291.74615080933</v>
      </c>
    </row>
    <row r="138" spans="1:7">
      <c r="A138" s="25">
        <v>129</v>
      </c>
      <c r="B138" s="26">
        <f t="shared" si="11"/>
        <v>47727</v>
      </c>
      <c r="C138" s="27">
        <f t="shared" ref="C138:C201" si="16">ABS(IPMT(Taux_Annuel/12,$A138,Durée,Montant))</f>
        <v>172.15291025134891</v>
      </c>
      <c r="D138" s="27">
        <f t="shared" ref="D138:D201" si="17">ABS(PPMT(Taux_Annuel/12,$A138,Durée,Montant))</f>
        <v>839.61375983888536</v>
      </c>
      <c r="E138" s="27">
        <f t="shared" si="15"/>
        <v>32970.032832610661</v>
      </c>
      <c r="F138" s="27">
        <f t="shared" si="15"/>
        <v>97547.867609029563</v>
      </c>
      <c r="G138" s="27">
        <f t="shared" ref="G138:G201" si="18">Montant-F138</f>
        <v>102452.13239097044</v>
      </c>
    </row>
    <row r="139" spans="1:7">
      <c r="A139" s="25">
        <v>130</v>
      </c>
      <c r="B139" s="26">
        <f t="shared" ref="B139:B202" si="19">DATE(YEAR(B138)-1900,MONTH(B138)+1,1)</f>
        <v>47757</v>
      </c>
      <c r="C139" s="27">
        <f t="shared" si="16"/>
        <v>170.75355398495077</v>
      </c>
      <c r="D139" s="27">
        <f t="shared" si="17"/>
        <v>841.01311610528353</v>
      </c>
      <c r="E139" s="27">
        <f t="shared" ref="E139:F154" si="20">E138+C139</f>
        <v>33140.78638659561</v>
      </c>
      <c r="F139" s="27">
        <f t="shared" si="20"/>
        <v>98388.880725134848</v>
      </c>
      <c r="G139" s="27">
        <f t="shared" si="18"/>
        <v>101611.11927486515</v>
      </c>
    </row>
    <row r="140" spans="1:7">
      <c r="A140" s="25">
        <v>131</v>
      </c>
      <c r="B140" s="26">
        <f t="shared" si="19"/>
        <v>47788</v>
      </c>
      <c r="C140" s="27">
        <f t="shared" si="16"/>
        <v>169.35186545810865</v>
      </c>
      <c r="D140" s="27">
        <f t="shared" si="17"/>
        <v>842.41480463212577</v>
      </c>
      <c r="E140" s="27">
        <f t="shared" si="20"/>
        <v>33310.138252053715</v>
      </c>
      <c r="F140" s="27">
        <f t="shared" si="20"/>
        <v>99231.295529766969</v>
      </c>
      <c r="G140" s="27">
        <f t="shared" si="18"/>
        <v>100768.70447023303</v>
      </c>
    </row>
    <row r="141" spans="1:7">
      <c r="A141" s="25">
        <v>132</v>
      </c>
      <c r="B141" s="26">
        <f t="shared" si="19"/>
        <v>47818</v>
      </c>
      <c r="C141" s="27">
        <f t="shared" si="16"/>
        <v>167.94784078372174</v>
      </c>
      <c r="D141" s="27">
        <f t="shared" si="17"/>
        <v>843.8188293065125</v>
      </c>
      <c r="E141" s="27">
        <f t="shared" si="20"/>
        <v>33478.086092837439</v>
      </c>
      <c r="F141" s="27">
        <f t="shared" si="20"/>
        <v>100075.11435907349</v>
      </c>
      <c r="G141" s="27">
        <f t="shared" si="18"/>
        <v>99924.885640926514</v>
      </c>
    </row>
    <row r="142" spans="1:7">
      <c r="A142" s="25">
        <v>133</v>
      </c>
      <c r="B142" s="26">
        <f t="shared" si="19"/>
        <v>47849</v>
      </c>
      <c r="C142" s="27">
        <f t="shared" si="16"/>
        <v>166.5414760682109</v>
      </c>
      <c r="D142" s="27">
        <f t="shared" si="17"/>
        <v>845.2251940220234</v>
      </c>
      <c r="E142" s="27">
        <f t="shared" si="20"/>
        <v>33644.627568905649</v>
      </c>
      <c r="F142" s="27">
        <f t="shared" si="20"/>
        <v>100920.33955309552</v>
      </c>
      <c r="G142" s="27">
        <f t="shared" si="18"/>
        <v>99079.660446904483</v>
      </c>
    </row>
    <row r="143" spans="1:7">
      <c r="A143" s="25">
        <v>134</v>
      </c>
      <c r="B143" s="26">
        <f t="shared" si="19"/>
        <v>47880</v>
      </c>
      <c r="C143" s="27">
        <f t="shared" si="16"/>
        <v>165.13276741150753</v>
      </c>
      <c r="D143" s="27">
        <f t="shared" si="17"/>
        <v>846.63390267872683</v>
      </c>
      <c r="E143" s="27">
        <f t="shared" si="20"/>
        <v>33809.760336317158</v>
      </c>
      <c r="F143" s="27">
        <f t="shared" si="20"/>
        <v>101766.97345577425</v>
      </c>
      <c r="G143" s="27">
        <f t="shared" si="18"/>
        <v>98233.026544225751</v>
      </c>
    </row>
    <row r="144" spans="1:7">
      <c r="A144" s="25">
        <v>135</v>
      </c>
      <c r="B144" s="26">
        <f t="shared" si="19"/>
        <v>47908</v>
      </c>
      <c r="C144" s="27">
        <f t="shared" si="16"/>
        <v>163.72171090704296</v>
      </c>
      <c r="D144" s="27">
        <f t="shared" si="17"/>
        <v>848.04495918319128</v>
      </c>
      <c r="E144" s="27">
        <f t="shared" si="20"/>
        <v>33973.482047224199</v>
      </c>
      <c r="F144" s="27">
        <f t="shared" si="20"/>
        <v>102615.01841495743</v>
      </c>
      <c r="G144" s="27">
        <f t="shared" si="18"/>
        <v>97384.981585042566</v>
      </c>
    </row>
    <row r="145" spans="1:7">
      <c r="A145" s="25">
        <v>136</v>
      </c>
      <c r="B145" s="26">
        <f t="shared" si="19"/>
        <v>47939</v>
      </c>
      <c r="C145" s="27">
        <f t="shared" si="16"/>
        <v>162.30830264173767</v>
      </c>
      <c r="D145" s="27">
        <f t="shared" si="17"/>
        <v>849.45836744849669</v>
      </c>
      <c r="E145" s="27">
        <f t="shared" si="20"/>
        <v>34135.790349865936</v>
      </c>
      <c r="F145" s="27">
        <f t="shared" si="20"/>
        <v>103464.47678240594</v>
      </c>
      <c r="G145" s="27">
        <f t="shared" si="18"/>
        <v>96535.523217594062</v>
      </c>
    </row>
    <row r="146" spans="1:7">
      <c r="A146" s="25">
        <v>137</v>
      </c>
      <c r="B146" s="26">
        <f t="shared" si="19"/>
        <v>47969</v>
      </c>
      <c r="C146" s="27">
        <f t="shared" si="16"/>
        <v>160.8925386959902</v>
      </c>
      <c r="D146" s="27">
        <f t="shared" si="17"/>
        <v>850.87413139424416</v>
      </c>
      <c r="E146" s="27">
        <f t="shared" si="20"/>
        <v>34296.682888561925</v>
      </c>
      <c r="F146" s="27">
        <f t="shared" si="20"/>
        <v>104315.35091380018</v>
      </c>
      <c r="G146" s="27">
        <f t="shared" si="18"/>
        <v>95684.649086199817</v>
      </c>
    </row>
    <row r="147" spans="1:7">
      <c r="A147" s="25">
        <v>138</v>
      </c>
      <c r="B147" s="26">
        <f t="shared" si="19"/>
        <v>48000</v>
      </c>
      <c r="C147" s="27">
        <f t="shared" si="16"/>
        <v>159.47441514366645</v>
      </c>
      <c r="D147" s="27">
        <f t="shared" si="17"/>
        <v>852.29225494656794</v>
      </c>
      <c r="E147" s="27">
        <f t="shared" si="20"/>
        <v>34456.157303705593</v>
      </c>
      <c r="F147" s="27">
        <f t="shared" si="20"/>
        <v>105167.64316874676</v>
      </c>
      <c r="G147" s="27">
        <f t="shared" si="18"/>
        <v>94832.356831253244</v>
      </c>
    </row>
    <row r="148" spans="1:7">
      <c r="A148" s="25">
        <v>139</v>
      </c>
      <c r="B148" s="26">
        <f t="shared" si="19"/>
        <v>48030</v>
      </c>
      <c r="C148" s="27">
        <f t="shared" si="16"/>
        <v>158.05392805208885</v>
      </c>
      <c r="D148" s="27">
        <f t="shared" si="17"/>
        <v>853.71274203814551</v>
      </c>
      <c r="E148" s="27">
        <f t="shared" si="20"/>
        <v>34614.211231757683</v>
      </c>
      <c r="F148" s="27">
        <f t="shared" si="20"/>
        <v>106021.3559107849</v>
      </c>
      <c r="G148" s="27">
        <f t="shared" si="18"/>
        <v>93978.6440892151</v>
      </c>
    </row>
    <row r="149" spans="1:7">
      <c r="A149" s="25">
        <v>140</v>
      </c>
      <c r="B149" s="26">
        <f t="shared" si="19"/>
        <v>48061</v>
      </c>
      <c r="C149" s="27">
        <f t="shared" si="16"/>
        <v>156.63107348202524</v>
      </c>
      <c r="D149" s="27">
        <f t="shared" si="17"/>
        <v>855.1355966082092</v>
      </c>
      <c r="E149" s="27">
        <f t="shared" si="20"/>
        <v>34770.842305239705</v>
      </c>
      <c r="F149" s="27">
        <f t="shared" si="20"/>
        <v>106876.4915073931</v>
      </c>
      <c r="G149" s="27">
        <f t="shared" si="18"/>
        <v>93123.508492606896</v>
      </c>
    </row>
    <row r="150" spans="1:7">
      <c r="A150" s="25">
        <v>141</v>
      </c>
      <c r="B150" s="26">
        <f t="shared" si="19"/>
        <v>48092</v>
      </c>
      <c r="C150" s="27">
        <f t="shared" si="16"/>
        <v>155.20584748767823</v>
      </c>
      <c r="D150" s="27">
        <f t="shared" si="17"/>
        <v>856.56082260255607</v>
      </c>
      <c r="E150" s="27">
        <f t="shared" si="20"/>
        <v>34926.048152727381</v>
      </c>
      <c r="F150" s="27">
        <f t="shared" si="20"/>
        <v>107733.05232999565</v>
      </c>
      <c r="G150" s="27">
        <f t="shared" si="18"/>
        <v>92266.947670004345</v>
      </c>
    </row>
    <row r="151" spans="1:7">
      <c r="A151" s="25">
        <v>142</v>
      </c>
      <c r="B151" s="26">
        <f t="shared" si="19"/>
        <v>48122</v>
      </c>
      <c r="C151" s="27">
        <f t="shared" si="16"/>
        <v>153.77824611667396</v>
      </c>
      <c r="D151" s="27">
        <f t="shared" si="17"/>
        <v>857.98842397356032</v>
      </c>
      <c r="E151" s="27">
        <f t="shared" si="20"/>
        <v>35079.826398844052</v>
      </c>
      <c r="F151" s="27">
        <f t="shared" si="20"/>
        <v>108591.04075396921</v>
      </c>
      <c r="G151" s="27">
        <f t="shared" si="18"/>
        <v>91408.95924603079</v>
      </c>
    </row>
    <row r="152" spans="1:7">
      <c r="A152" s="25">
        <v>143</v>
      </c>
      <c r="B152" s="26">
        <f t="shared" si="19"/>
        <v>48153</v>
      </c>
      <c r="C152" s="27">
        <f t="shared" si="16"/>
        <v>152.34826541005137</v>
      </c>
      <c r="D152" s="27">
        <f t="shared" si="17"/>
        <v>859.41840468018302</v>
      </c>
      <c r="E152" s="27">
        <f t="shared" si="20"/>
        <v>35232.174664254104</v>
      </c>
      <c r="F152" s="27">
        <f t="shared" si="20"/>
        <v>109450.45915864939</v>
      </c>
      <c r="G152" s="27">
        <f t="shared" si="18"/>
        <v>90549.540841350608</v>
      </c>
    </row>
    <row r="153" spans="1:7">
      <c r="A153" s="25">
        <v>144</v>
      </c>
      <c r="B153" s="26">
        <f t="shared" si="19"/>
        <v>48183</v>
      </c>
      <c r="C153" s="27">
        <f t="shared" si="16"/>
        <v>150.91590140225108</v>
      </c>
      <c r="D153" s="27">
        <f t="shared" si="17"/>
        <v>860.8507686879833</v>
      </c>
      <c r="E153" s="27">
        <f t="shared" si="20"/>
        <v>35383.090565656355</v>
      </c>
      <c r="F153" s="27">
        <f t="shared" si="20"/>
        <v>110311.30992733738</v>
      </c>
      <c r="G153" s="27">
        <f t="shared" si="18"/>
        <v>89688.690072662619</v>
      </c>
    </row>
    <row r="154" spans="1:7">
      <c r="A154" s="25">
        <v>145</v>
      </c>
      <c r="B154" s="26">
        <f t="shared" si="19"/>
        <v>48214</v>
      </c>
      <c r="C154" s="27">
        <f t="shared" si="16"/>
        <v>149.48115012110443</v>
      </c>
      <c r="D154" s="27">
        <f t="shared" si="17"/>
        <v>862.28551996912984</v>
      </c>
      <c r="E154" s="27">
        <f t="shared" si="20"/>
        <v>35532.571715777463</v>
      </c>
      <c r="F154" s="27">
        <f t="shared" si="20"/>
        <v>111173.59544730651</v>
      </c>
      <c r="G154" s="27">
        <f t="shared" si="18"/>
        <v>88826.404552693493</v>
      </c>
    </row>
    <row r="155" spans="1:7">
      <c r="A155" s="25">
        <v>146</v>
      </c>
      <c r="B155" s="26">
        <f t="shared" si="19"/>
        <v>48245</v>
      </c>
      <c r="C155" s="27">
        <f t="shared" si="16"/>
        <v>148.04400758782253</v>
      </c>
      <c r="D155" s="27">
        <f t="shared" si="17"/>
        <v>863.72266250241171</v>
      </c>
      <c r="E155" s="27">
        <f t="shared" ref="E155:F170" si="21">E154+C155</f>
        <v>35680.615723365285</v>
      </c>
      <c r="F155" s="27">
        <f t="shared" si="21"/>
        <v>112037.31810980891</v>
      </c>
      <c r="G155" s="27">
        <f t="shared" si="18"/>
        <v>87962.681890191088</v>
      </c>
    </row>
    <row r="156" spans="1:7">
      <c r="A156" s="25">
        <v>147</v>
      </c>
      <c r="B156" s="26">
        <f t="shared" si="19"/>
        <v>48274</v>
      </c>
      <c r="C156" s="27">
        <f t="shared" si="16"/>
        <v>146.60446981698519</v>
      </c>
      <c r="D156" s="27">
        <f t="shared" si="17"/>
        <v>865.16220027324914</v>
      </c>
      <c r="E156" s="27">
        <f t="shared" si="21"/>
        <v>35827.220193182271</v>
      </c>
      <c r="F156" s="27">
        <f t="shared" si="21"/>
        <v>112902.48031008216</v>
      </c>
      <c r="G156" s="27">
        <f t="shared" si="18"/>
        <v>87097.519689917841</v>
      </c>
    </row>
    <row r="157" spans="1:7">
      <c r="A157" s="25">
        <v>148</v>
      </c>
      <c r="B157" s="26">
        <f t="shared" si="19"/>
        <v>48305</v>
      </c>
      <c r="C157" s="27">
        <f t="shared" si="16"/>
        <v>145.16253281652973</v>
      </c>
      <c r="D157" s="27">
        <f t="shared" si="17"/>
        <v>866.60413727370451</v>
      </c>
      <c r="E157" s="27">
        <f t="shared" si="21"/>
        <v>35972.382725998803</v>
      </c>
      <c r="F157" s="27">
        <f t="shared" si="21"/>
        <v>113769.08444735587</v>
      </c>
      <c r="G157" s="27">
        <f t="shared" si="18"/>
        <v>86230.915552644132</v>
      </c>
    </row>
    <row r="158" spans="1:7">
      <c r="A158" s="25">
        <v>149</v>
      </c>
      <c r="B158" s="26">
        <f t="shared" si="19"/>
        <v>48335</v>
      </c>
      <c r="C158" s="27">
        <f t="shared" si="16"/>
        <v>143.71819258774028</v>
      </c>
      <c r="D158" s="27">
        <f t="shared" si="17"/>
        <v>868.04847750249417</v>
      </c>
      <c r="E158" s="27">
        <f t="shared" si="21"/>
        <v>36116.100918586541</v>
      </c>
      <c r="F158" s="27">
        <f t="shared" si="21"/>
        <v>114637.13292485836</v>
      </c>
      <c r="G158" s="27">
        <f t="shared" si="18"/>
        <v>85362.867075141636</v>
      </c>
    </row>
    <row r="159" spans="1:7">
      <c r="A159" s="25">
        <v>150</v>
      </c>
      <c r="B159" s="26">
        <f t="shared" si="19"/>
        <v>48366</v>
      </c>
      <c r="C159" s="27">
        <f t="shared" si="16"/>
        <v>142.27144512523608</v>
      </c>
      <c r="D159" s="27">
        <f t="shared" si="17"/>
        <v>869.4952249649981</v>
      </c>
      <c r="E159" s="27">
        <f t="shared" si="21"/>
        <v>36258.37236371178</v>
      </c>
      <c r="F159" s="27">
        <f t="shared" si="21"/>
        <v>115506.62814982336</v>
      </c>
      <c r="G159" s="27">
        <f t="shared" si="18"/>
        <v>84493.371850176642</v>
      </c>
    </row>
    <row r="160" spans="1:7">
      <c r="A160" s="25">
        <v>151</v>
      </c>
      <c r="B160" s="26">
        <f t="shared" si="19"/>
        <v>48396</v>
      </c>
      <c r="C160" s="27">
        <f t="shared" si="16"/>
        <v>140.82228641696111</v>
      </c>
      <c r="D160" s="27">
        <f t="shared" si="17"/>
        <v>870.94438367327325</v>
      </c>
      <c r="E160" s="27">
        <f t="shared" si="21"/>
        <v>36399.194650128738</v>
      </c>
      <c r="F160" s="27">
        <f t="shared" si="21"/>
        <v>116377.57253349663</v>
      </c>
      <c r="G160" s="27">
        <f t="shared" si="18"/>
        <v>83622.427466503374</v>
      </c>
    </row>
    <row r="161" spans="1:7">
      <c r="A161" s="25">
        <v>152</v>
      </c>
      <c r="B161" s="26">
        <f t="shared" si="19"/>
        <v>48427</v>
      </c>
      <c r="C161" s="27">
        <f t="shared" si="16"/>
        <v>139.37071244417231</v>
      </c>
      <c r="D161" s="27">
        <f t="shared" si="17"/>
        <v>872.39595764606202</v>
      </c>
      <c r="E161" s="27">
        <f t="shared" si="21"/>
        <v>36538.56536257291</v>
      </c>
      <c r="F161" s="27">
        <f t="shared" si="21"/>
        <v>117249.96849114269</v>
      </c>
      <c r="G161" s="27">
        <f t="shared" si="18"/>
        <v>82750.031508857312</v>
      </c>
    </row>
    <row r="162" spans="1:7">
      <c r="A162" s="25">
        <v>153</v>
      </c>
      <c r="B162" s="26">
        <f t="shared" si="19"/>
        <v>48458</v>
      </c>
      <c r="C162" s="27">
        <f t="shared" si="16"/>
        <v>137.91671918142885</v>
      </c>
      <c r="D162" s="27">
        <f t="shared" si="17"/>
        <v>873.84995090880534</v>
      </c>
      <c r="E162" s="27">
        <f t="shared" si="21"/>
        <v>36676.482081754337</v>
      </c>
      <c r="F162" s="27">
        <f t="shared" si="21"/>
        <v>118123.81844205149</v>
      </c>
      <c r="G162" s="27">
        <f t="shared" si="18"/>
        <v>81876.181557948512</v>
      </c>
    </row>
    <row r="163" spans="1:7">
      <c r="A163" s="25">
        <v>154</v>
      </c>
      <c r="B163" s="26">
        <f t="shared" si="19"/>
        <v>48488</v>
      </c>
      <c r="C163" s="27">
        <f t="shared" si="16"/>
        <v>136.46030259658087</v>
      </c>
      <c r="D163" s="27">
        <f t="shared" si="17"/>
        <v>875.30636749365351</v>
      </c>
      <c r="E163" s="27">
        <f t="shared" si="21"/>
        <v>36812.942384350921</v>
      </c>
      <c r="F163" s="27">
        <f t="shared" si="21"/>
        <v>118999.12480954514</v>
      </c>
      <c r="G163" s="27">
        <f t="shared" si="18"/>
        <v>81000.875190454855</v>
      </c>
    </row>
    <row r="164" spans="1:7">
      <c r="A164" s="25">
        <v>155</v>
      </c>
      <c r="B164" s="26">
        <f t="shared" si="19"/>
        <v>48519</v>
      </c>
      <c r="C164" s="27">
        <f t="shared" si="16"/>
        <v>135.00145865075811</v>
      </c>
      <c r="D164" s="27">
        <f t="shared" si="17"/>
        <v>876.76521143947616</v>
      </c>
      <c r="E164" s="27">
        <f t="shared" si="21"/>
        <v>36947.943843001682</v>
      </c>
      <c r="F164" s="27">
        <f t="shared" si="21"/>
        <v>119875.89002098462</v>
      </c>
      <c r="G164" s="27">
        <f t="shared" si="18"/>
        <v>80124.109979015382</v>
      </c>
    </row>
    <row r="165" spans="1:7">
      <c r="A165" s="25">
        <v>156</v>
      </c>
      <c r="B165" s="26">
        <f t="shared" si="19"/>
        <v>48549</v>
      </c>
      <c r="C165" s="27">
        <f t="shared" si="16"/>
        <v>133.54018329835901</v>
      </c>
      <c r="D165" s="27">
        <f t="shared" si="17"/>
        <v>878.22648679187546</v>
      </c>
      <c r="E165" s="27">
        <f t="shared" si="21"/>
        <v>37081.484026300044</v>
      </c>
      <c r="F165" s="27">
        <f t="shared" si="21"/>
        <v>120754.11650777649</v>
      </c>
      <c r="G165" s="27">
        <f t="shared" si="18"/>
        <v>79245.883492223511</v>
      </c>
    </row>
    <row r="166" spans="1:7">
      <c r="A166" s="25">
        <v>157</v>
      </c>
      <c r="B166" s="26">
        <f t="shared" si="19"/>
        <v>48580</v>
      </c>
      <c r="C166" s="27">
        <f t="shared" si="16"/>
        <v>132.07647248703918</v>
      </c>
      <c r="D166" s="27">
        <f t="shared" si="17"/>
        <v>879.69019760319497</v>
      </c>
      <c r="E166" s="27">
        <f t="shared" si="21"/>
        <v>37213.560498787083</v>
      </c>
      <c r="F166" s="27">
        <f t="shared" si="21"/>
        <v>121633.80670537968</v>
      </c>
      <c r="G166" s="27">
        <f t="shared" si="18"/>
        <v>78366.193294620316</v>
      </c>
    </row>
    <row r="167" spans="1:7">
      <c r="A167" s="25">
        <v>158</v>
      </c>
      <c r="B167" s="26">
        <f t="shared" si="19"/>
        <v>48611</v>
      </c>
      <c r="C167" s="27">
        <f t="shared" si="16"/>
        <v>130.61032215770052</v>
      </c>
      <c r="D167" s="27">
        <f t="shared" si="17"/>
        <v>881.15634793253389</v>
      </c>
      <c r="E167" s="27">
        <f t="shared" si="21"/>
        <v>37344.170820944782</v>
      </c>
      <c r="F167" s="27">
        <f t="shared" si="21"/>
        <v>122514.96305331221</v>
      </c>
      <c r="G167" s="27">
        <f t="shared" si="18"/>
        <v>77485.036946687789</v>
      </c>
    </row>
    <row r="168" spans="1:7">
      <c r="A168" s="25">
        <v>159</v>
      </c>
      <c r="B168" s="26">
        <f t="shared" si="19"/>
        <v>48639</v>
      </c>
      <c r="C168" s="27">
        <f t="shared" si="16"/>
        <v>129.14172824447962</v>
      </c>
      <c r="D168" s="27">
        <f t="shared" si="17"/>
        <v>882.62494184575473</v>
      </c>
      <c r="E168" s="27">
        <f t="shared" si="21"/>
        <v>37473.312549189264</v>
      </c>
      <c r="F168" s="27">
        <f t="shared" si="21"/>
        <v>123397.58799515797</v>
      </c>
      <c r="G168" s="27">
        <f t="shared" si="18"/>
        <v>76602.41200484203</v>
      </c>
    </row>
    <row r="169" spans="1:7">
      <c r="A169" s="25">
        <v>160</v>
      </c>
      <c r="B169" s="26">
        <f t="shared" si="19"/>
        <v>48670</v>
      </c>
      <c r="C169" s="27">
        <f t="shared" si="16"/>
        <v>127.6706866747367</v>
      </c>
      <c r="D169" s="27">
        <f t="shared" si="17"/>
        <v>884.0959834154977</v>
      </c>
      <c r="E169" s="27">
        <f t="shared" si="21"/>
        <v>37600.983235863998</v>
      </c>
      <c r="F169" s="27">
        <f t="shared" si="21"/>
        <v>124281.68397857346</v>
      </c>
      <c r="G169" s="27">
        <f t="shared" si="18"/>
        <v>75718.316021426537</v>
      </c>
    </row>
    <row r="170" spans="1:7">
      <c r="A170" s="25">
        <v>161</v>
      </c>
      <c r="B170" s="26">
        <f t="shared" si="19"/>
        <v>48700</v>
      </c>
      <c r="C170" s="27">
        <f t="shared" si="16"/>
        <v>126.19719336904421</v>
      </c>
      <c r="D170" s="27">
        <f t="shared" si="17"/>
        <v>885.5694767211902</v>
      </c>
      <c r="E170" s="27">
        <f t="shared" si="21"/>
        <v>37727.180429233042</v>
      </c>
      <c r="F170" s="27">
        <f t="shared" si="21"/>
        <v>125167.25345529466</v>
      </c>
      <c r="G170" s="27">
        <f t="shared" si="18"/>
        <v>74832.74654470534</v>
      </c>
    </row>
    <row r="171" spans="1:7">
      <c r="A171" s="25">
        <v>162</v>
      </c>
      <c r="B171" s="26">
        <f t="shared" si="19"/>
        <v>48731</v>
      </c>
      <c r="C171" s="27">
        <f t="shared" si="16"/>
        <v>124.72124424117555</v>
      </c>
      <c r="D171" s="27">
        <f t="shared" si="17"/>
        <v>887.04542584905869</v>
      </c>
      <c r="E171" s="27">
        <f t="shared" ref="E171:F186" si="22">E170+C171</f>
        <v>37851.901673474218</v>
      </c>
      <c r="F171" s="27">
        <f t="shared" si="22"/>
        <v>126054.29888114372</v>
      </c>
      <c r="G171" s="27">
        <f t="shared" si="18"/>
        <v>73945.701118856276</v>
      </c>
    </row>
    <row r="172" spans="1:7">
      <c r="A172" s="25">
        <v>163</v>
      </c>
      <c r="B172" s="26">
        <f t="shared" si="19"/>
        <v>48761</v>
      </c>
      <c r="C172" s="27">
        <f t="shared" si="16"/>
        <v>123.24283519809383</v>
      </c>
      <c r="D172" s="27">
        <f t="shared" si="17"/>
        <v>888.5238348921406</v>
      </c>
      <c r="E172" s="27">
        <f t="shared" si="22"/>
        <v>37975.144508672311</v>
      </c>
      <c r="F172" s="27">
        <f t="shared" si="22"/>
        <v>126942.82271603587</v>
      </c>
      <c r="G172" s="27">
        <f t="shared" si="18"/>
        <v>73057.177283964134</v>
      </c>
    </row>
    <row r="173" spans="1:7">
      <c r="A173" s="25">
        <v>164</v>
      </c>
      <c r="B173" s="26">
        <f t="shared" si="19"/>
        <v>48792</v>
      </c>
      <c r="C173" s="27">
        <f t="shared" si="16"/>
        <v>121.76196213994024</v>
      </c>
      <c r="D173" s="27">
        <f t="shared" si="17"/>
        <v>890.00470795029412</v>
      </c>
      <c r="E173" s="27">
        <f t="shared" si="22"/>
        <v>38096.906470812253</v>
      </c>
      <c r="F173" s="27">
        <f t="shared" si="22"/>
        <v>127832.82742398616</v>
      </c>
      <c r="G173" s="27">
        <f t="shared" si="18"/>
        <v>72167.172576013836</v>
      </c>
    </row>
    <row r="174" spans="1:7">
      <c r="A174" s="25">
        <v>165</v>
      </c>
      <c r="B174" s="26">
        <f t="shared" si="19"/>
        <v>48823</v>
      </c>
      <c r="C174" s="27">
        <f t="shared" si="16"/>
        <v>120.27862096002309</v>
      </c>
      <c r="D174" s="27">
        <f t="shared" si="17"/>
        <v>891.48804913021127</v>
      </c>
      <c r="E174" s="27">
        <f t="shared" si="22"/>
        <v>38217.185091772277</v>
      </c>
      <c r="F174" s="27">
        <f t="shared" si="22"/>
        <v>128724.31547311638</v>
      </c>
      <c r="G174" s="27">
        <f t="shared" si="18"/>
        <v>71275.684526883619</v>
      </c>
    </row>
    <row r="175" spans="1:7">
      <c r="A175" s="25">
        <v>166</v>
      </c>
      <c r="B175" s="26">
        <f t="shared" si="19"/>
        <v>48853</v>
      </c>
      <c r="C175" s="27">
        <f t="shared" si="16"/>
        <v>118.79280754480607</v>
      </c>
      <c r="D175" s="27">
        <f t="shared" si="17"/>
        <v>892.97386254542823</v>
      </c>
      <c r="E175" s="27">
        <f t="shared" si="22"/>
        <v>38335.977899317084</v>
      </c>
      <c r="F175" s="27">
        <f t="shared" si="22"/>
        <v>129617.28933566182</v>
      </c>
      <c r="G175" s="27">
        <f t="shared" si="18"/>
        <v>70382.710664338185</v>
      </c>
    </row>
    <row r="176" spans="1:7">
      <c r="A176" s="25">
        <v>167</v>
      </c>
      <c r="B176" s="26">
        <f t="shared" si="19"/>
        <v>48884</v>
      </c>
      <c r="C176" s="27">
        <f t="shared" si="16"/>
        <v>117.30451777389703</v>
      </c>
      <c r="D176" s="27">
        <f t="shared" si="17"/>
        <v>894.46215231633732</v>
      </c>
      <c r="E176" s="27">
        <f t="shared" si="22"/>
        <v>38453.282417090981</v>
      </c>
      <c r="F176" s="27">
        <f t="shared" si="22"/>
        <v>130511.75148797815</v>
      </c>
      <c r="G176" s="27">
        <f t="shared" si="18"/>
        <v>69488.248512021848</v>
      </c>
    </row>
    <row r="177" spans="1:7">
      <c r="A177" s="25">
        <v>168</v>
      </c>
      <c r="B177" s="26">
        <f t="shared" si="19"/>
        <v>48914</v>
      </c>
      <c r="C177" s="27">
        <f t="shared" si="16"/>
        <v>115.81374752003644</v>
      </c>
      <c r="D177" s="27">
        <f t="shared" si="17"/>
        <v>895.95292257019787</v>
      </c>
      <c r="E177" s="27">
        <f t="shared" si="22"/>
        <v>38569.096164611015</v>
      </c>
      <c r="F177" s="27">
        <f t="shared" si="22"/>
        <v>131407.70441054835</v>
      </c>
      <c r="G177" s="27">
        <f t="shared" si="18"/>
        <v>68592.295589451649</v>
      </c>
    </row>
    <row r="178" spans="1:7">
      <c r="A178" s="25">
        <v>169</v>
      </c>
      <c r="B178" s="26">
        <f t="shared" si="19"/>
        <v>48945</v>
      </c>
      <c r="C178" s="27">
        <f t="shared" si="16"/>
        <v>114.32049264908613</v>
      </c>
      <c r="D178" s="27">
        <f t="shared" si="17"/>
        <v>897.44617744114817</v>
      </c>
      <c r="E178" s="27">
        <f t="shared" si="22"/>
        <v>38683.416657260103</v>
      </c>
      <c r="F178" s="27">
        <f t="shared" si="22"/>
        <v>132305.15058798951</v>
      </c>
      <c r="G178" s="27">
        <f t="shared" si="18"/>
        <v>67694.849412010488</v>
      </c>
    </row>
    <row r="179" spans="1:7">
      <c r="A179" s="25">
        <v>170</v>
      </c>
      <c r="B179" s="26">
        <f t="shared" si="19"/>
        <v>48976</v>
      </c>
      <c r="C179" s="27">
        <f t="shared" si="16"/>
        <v>112.82474902001753</v>
      </c>
      <c r="D179" s="27">
        <f t="shared" si="17"/>
        <v>898.94192107021684</v>
      </c>
      <c r="E179" s="27">
        <f t="shared" si="22"/>
        <v>38796.241406280118</v>
      </c>
      <c r="F179" s="27">
        <f t="shared" si="22"/>
        <v>133204.09250905973</v>
      </c>
      <c r="G179" s="27">
        <f t="shared" si="18"/>
        <v>66795.90749094027</v>
      </c>
    </row>
    <row r="180" spans="1:7">
      <c r="A180" s="25">
        <v>171</v>
      </c>
      <c r="B180" s="26">
        <f t="shared" si="19"/>
        <v>49004</v>
      </c>
      <c r="C180" s="27">
        <f t="shared" si="16"/>
        <v>111.32651248490053</v>
      </c>
      <c r="D180" s="27">
        <f t="shared" si="17"/>
        <v>900.44015760533387</v>
      </c>
      <c r="E180" s="27">
        <f t="shared" si="22"/>
        <v>38907.567918765017</v>
      </c>
      <c r="F180" s="27">
        <f t="shared" si="22"/>
        <v>134104.53266666507</v>
      </c>
      <c r="G180" s="27">
        <f t="shared" si="18"/>
        <v>65895.467333334935</v>
      </c>
    </row>
    <row r="181" spans="1:7">
      <c r="A181" s="25">
        <v>172</v>
      </c>
      <c r="B181" s="26">
        <f t="shared" si="19"/>
        <v>49035</v>
      </c>
      <c r="C181" s="27">
        <f t="shared" si="16"/>
        <v>109.82577888889163</v>
      </c>
      <c r="D181" s="27">
        <f t="shared" si="17"/>
        <v>901.94089120134265</v>
      </c>
      <c r="E181" s="27">
        <f t="shared" si="22"/>
        <v>39017.393697653912</v>
      </c>
      <c r="F181" s="27">
        <f t="shared" si="22"/>
        <v>135006.47355786641</v>
      </c>
      <c r="G181" s="27">
        <f t="shared" si="18"/>
        <v>64993.526442133589</v>
      </c>
    </row>
    <row r="182" spans="1:7">
      <c r="A182" s="25">
        <v>173</v>
      </c>
      <c r="B182" s="26">
        <f t="shared" si="19"/>
        <v>49065</v>
      </c>
      <c r="C182" s="27">
        <f t="shared" si="16"/>
        <v>108.32254407022273</v>
      </c>
      <c r="D182" s="27">
        <f t="shared" si="17"/>
        <v>903.44412602001171</v>
      </c>
      <c r="E182" s="27">
        <f t="shared" si="22"/>
        <v>39125.716241724134</v>
      </c>
      <c r="F182" s="27">
        <f t="shared" si="22"/>
        <v>135909.91768388642</v>
      </c>
      <c r="G182" s="27">
        <f t="shared" si="18"/>
        <v>64090.082316113578</v>
      </c>
    </row>
    <row r="183" spans="1:7">
      <c r="A183" s="25">
        <v>174</v>
      </c>
      <c r="B183" s="26">
        <f t="shared" si="19"/>
        <v>49096</v>
      </c>
      <c r="C183" s="27">
        <f t="shared" si="16"/>
        <v>106.81680386018937</v>
      </c>
      <c r="D183" s="27">
        <f t="shared" si="17"/>
        <v>904.9498662300449</v>
      </c>
      <c r="E183" s="27">
        <f t="shared" si="22"/>
        <v>39232.533045584321</v>
      </c>
      <c r="F183" s="27">
        <f t="shared" si="22"/>
        <v>136814.86755011647</v>
      </c>
      <c r="G183" s="27">
        <f t="shared" si="18"/>
        <v>63185.132449883531</v>
      </c>
    </row>
    <row r="184" spans="1:7">
      <c r="A184" s="25">
        <v>175</v>
      </c>
      <c r="B184" s="26">
        <f t="shared" si="19"/>
        <v>49126</v>
      </c>
      <c r="C184" s="27">
        <f t="shared" si="16"/>
        <v>105.3085540831393</v>
      </c>
      <c r="D184" s="27">
        <f t="shared" si="17"/>
        <v>906.45811600709499</v>
      </c>
      <c r="E184" s="27">
        <f t="shared" si="22"/>
        <v>39337.841599667459</v>
      </c>
      <c r="F184" s="27">
        <f t="shared" si="22"/>
        <v>137721.32566612356</v>
      </c>
      <c r="G184" s="27">
        <f t="shared" si="18"/>
        <v>62278.674333876435</v>
      </c>
    </row>
    <row r="185" spans="1:7">
      <c r="A185" s="25">
        <v>176</v>
      </c>
      <c r="B185" s="26">
        <f t="shared" si="19"/>
        <v>49157</v>
      </c>
      <c r="C185" s="27">
        <f t="shared" si="16"/>
        <v>103.79779055646081</v>
      </c>
      <c r="D185" s="27">
        <f t="shared" si="17"/>
        <v>907.96887953377359</v>
      </c>
      <c r="E185" s="27">
        <f t="shared" si="22"/>
        <v>39441.639390223922</v>
      </c>
      <c r="F185" s="27">
        <f t="shared" si="22"/>
        <v>138629.29454565735</v>
      </c>
      <c r="G185" s="27">
        <f t="shared" si="18"/>
        <v>61370.705454342649</v>
      </c>
    </row>
    <row r="186" spans="1:7">
      <c r="A186" s="25">
        <v>177</v>
      </c>
      <c r="B186" s="26">
        <f t="shared" si="19"/>
        <v>49188</v>
      </c>
      <c r="C186" s="27">
        <f t="shared" si="16"/>
        <v>102.28450909057118</v>
      </c>
      <c r="D186" s="27">
        <f t="shared" si="17"/>
        <v>909.48216099966305</v>
      </c>
      <c r="E186" s="27">
        <f t="shared" si="22"/>
        <v>39543.92389931449</v>
      </c>
      <c r="F186" s="27">
        <f t="shared" si="22"/>
        <v>139538.77670665702</v>
      </c>
      <c r="G186" s="27">
        <f t="shared" si="18"/>
        <v>60461.223293342977</v>
      </c>
    </row>
    <row r="187" spans="1:7">
      <c r="A187" s="25">
        <v>178</v>
      </c>
      <c r="B187" s="26">
        <f t="shared" si="19"/>
        <v>49218</v>
      </c>
      <c r="C187" s="27">
        <f t="shared" si="16"/>
        <v>100.76870548890507</v>
      </c>
      <c r="D187" s="27">
        <f t="shared" si="17"/>
        <v>910.99796460132916</v>
      </c>
      <c r="E187" s="27">
        <f t="shared" ref="E187:F202" si="23">E186+C187</f>
        <v>39644.692604803393</v>
      </c>
      <c r="F187" s="27">
        <f t="shared" si="23"/>
        <v>140449.77467125835</v>
      </c>
      <c r="G187" s="27">
        <f t="shared" si="18"/>
        <v>59550.225328741653</v>
      </c>
    </row>
    <row r="188" spans="1:7">
      <c r="A188" s="25">
        <v>179</v>
      </c>
      <c r="B188" s="26">
        <f t="shared" si="19"/>
        <v>49249</v>
      </c>
      <c r="C188" s="27">
        <f t="shared" si="16"/>
        <v>99.250375547902848</v>
      </c>
      <c r="D188" s="27">
        <f t="shared" si="17"/>
        <v>912.51629454233148</v>
      </c>
      <c r="E188" s="27">
        <f t="shared" si="23"/>
        <v>39743.942980351298</v>
      </c>
      <c r="F188" s="27">
        <f t="shared" si="23"/>
        <v>141362.29096580067</v>
      </c>
      <c r="G188" s="27">
        <f t="shared" si="18"/>
        <v>58637.709034199332</v>
      </c>
    </row>
    <row r="189" spans="1:7">
      <c r="A189" s="25">
        <v>180</v>
      </c>
      <c r="B189" s="26">
        <f t="shared" si="19"/>
        <v>49279</v>
      </c>
      <c r="C189" s="27">
        <f t="shared" si="16"/>
        <v>97.729515056998977</v>
      </c>
      <c r="D189" s="27">
        <f t="shared" si="17"/>
        <v>914.03715503323542</v>
      </c>
      <c r="E189" s="27">
        <f t="shared" si="23"/>
        <v>39841.672495408297</v>
      </c>
      <c r="F189" s="27">
        <f t="shared" si="23"/>
        <v>142276.3281208339</v>
      </c>
      <c r="G189" s="27">
        <f t="shared" si="18"/>
        <v>57723.671879166097</v>
      </c>
    </row>
    <row r="190" spans="1:7">
      <c r="A190" s="25">
        <v>181</v>
      </c>
      <c r="B190" s="26">
        <f t="shared" si="19"/>
        <v>49310</v>
      </c>
      <c r="C190" s="27">
        <f t="shared" si="16"/>
        <v>96.206119798610246</v>
      </c>
      <c r="D190" s="27">
        <f t="shared" si="17"/>
        <v>915.56055029162405</v>
      </c>
      <c r="E190" s="27">
        <f t="shared" si="23"/>
        <v>39937.878615206908</v>
      </c>
      <c r="F190" s="27">
        <f t="shared" si="23"/>
        <v>143191.88867112552</v>
      </c>
      <c r="G190" s="27">
        <f t="shared" si="18"/>
        <v>56808.111328874482</v>
      </c>
    </row>
    <row r="191" spans="1:7">
      <c r="A191" s="25">
        <v>182</v>
      </c>
      <c r="B191" s="26">
        <f t="shared" si="19"/>
        <v>49341</v>
      </c>
      <c r="C191" s="27">
        <f t="shared" si="16"/>
        <v>94.680185548124214</v>
      </c>
      <c r="D191" s="27">
        <f t="shared" si="17"/>
        <v>917.08648454211016</v>
      </c>
      <c r="E191" s="27">
        <f t="shared" si="23"/>
        <v>40032.558800755032</v>
      </c>
      <c r="F191" s="27">
        <f t="shared" si="23"/>
        <v>144108.97515566763</v>
      </c>
      <c r="G191" s="27">
        <f t="shared" si="18"/>
        <v>55891.024844332365</v>
      </c>
    </row>
    <row r="192" spans="1:7">
      <c r="A192" s="25">
        <v>183</v>
      </c>
      <c r="B192" s="26">
        <f t="shared" si="19"/>
        <v>49369</v>
      </c>
      <c r="C192" s="27">
        <f t="shared" si="16"/>
        <v>93.151708073887363</v>
      </c>
      <c r="D192" s="27">
        <f t="shared" si="17"/>
        <v>918.61496201634702</v>
      </c>
      <c r="E192" s="27">
        <f t="shared" si="23"/>
        <v>40125.710508828917</v>
      </c>
      <c r="F192" s="27">
        <f t="shared" si="23"/>
        <v>145027.59011768398</v>
      </c>
      <c r="G192" s="27">
        <f t="shared" si="18"/>
        <v>54972.409882316017</v>
      </c>
    </row>
    <row r="193" spans="1:7">
      <c r="A193" s="25">
        <v>184</v>
      </c>
      <c r="B193" s="26">
        <f t="shared" si="19"/>
        <v>49400</v>
      </c>
      <c r="C193" s="27">
        <f t="shared" si="16"/>
        <v>91.620683137193467</v>
      </c>
      <c r="D193" s="27">
        <f t="shared" si="17"/>
        <v>920.14598695304096</v>
      </c>
      <c r="E193" s="27">
        <f t="shared" si="23"/>
        <v>40217.331191966114</v>
      </c>
      <c r="F193" s="27">
        <f t="shared" si="23"/>
        <v>145947.73610463704</v>
      </c>
      <c r="G193" s="27">
        <f t="shared" si="18"/>
        <v>54052.263895362965</v>
      </c>
    </row>
    <row r="194" spans="1:7">
      <c r="A194" s="25">
        <v>185</v>
      </c>
      <c r="B194" s="26">
        <f t="shared" si="19"/>
        <v>49430</v>
      </c>
      <c r="C194" s="27">
        <f t="shared" si="16"/>
        <v>90.087106492271715</v>
      </c>
      <c r="D194" s="27">
        <f t="shared" si="17"/>
        <v>921.67956359796267</v>
      </c>
      <c r="E194" s="27">
        <f t="shared" si="23"/>
        <v>40307.418298458382</v>
      </c>
      <c r="F194" s="27">
        <f t="shared" si="23"/>
        <v>146869.41566823499</v>
      </c>
      <c r="G194" s="27">
        <f t="shared" si="18"/>
        <v>53130.584331765014</v>
      </c>
    </row>
    <row r="195" spans="1:7">
      <c r="A195" s="25">
        <v>186</v>
      </c>
      <c r="B195" s="26">
        <f t="shared" si="19"/>
        <v>49461</v>
      </c>
      <c r="C195" s="27">
        <f t="shared" si="16"/>
        <v>88.550973886275116</v>
      </c>
      <c r="D195" s="27">
        <f t="shared" si="17"/>
        <v>923.21569620395917</v>
      </c>
      <c r="E195" s="27">
        <f t="shared" si="23"/>
        <v>40395.969272344657</v>
      </c>
      <c r="F195" s="27">
        <f t="shared" si="23"/>
        <v>147792.63136443894</v>
      </c>
      <c r="G195" s="27">
        <f t="shared" si="18"/>
        <v>52207.368635561055</v>
      </c>
    </row>
    <row r="196" spans="1:7">
      <c r="A196" s="25">
        <v>187</v>
      </c>
      <c r="B196" s="26">
        <f t="shared" si="19"/>
        <v>49491</v>
      </c>
      <c r="C196" s="27">
        <f t="shared" si="16"/>
        <v>87.012281059268503</v>
      </c>
      <c r="D196" s="27">
        <f t="shared" si="17"/>
        <v>924.75438903096585</v>
      </c>
      <c r="E196" s="27">
        <f t="shared" si="23"/>
        <v>40482.981553403923</v>
      </c>
      <c r="F196" s="27">
        <f t="shared" si="23"/>
        <v>148717.38575346992</v>
      </c>
      <c r="G196" s="27">
        <f t="shared" si="18"/>
        <v>51282.61424653008</v>
      </c>
    </row>
    <row r="197" spans="1:7">
      <c r="A197" s="25">
        <v>188</v>
      </c>
      <c r="B197" s="26">
        <f t="shared" si="19"/>
        <v>49522</v>
      </c>
      <c r="C197" s="27">
        <f t="shared" si="16"/>
        <v>85.471023744216893</v>
      </c>
      <c r="D197" s="27">
        <f t="shared" si="17"/>
        <v>926.29564634601752</v>
      </c>
      <c r="E197" s="27">
        <f t="shared" si="23"/>
        <v>40568.452577148142</v>
      </c>
      <c r="F197" s="27">
        <f t="shared" si="23"/>
        <v>149643.68139981595</v>
      </c>
      <c r="G197" s="27">
        <f t="shared" si="18"/>
        <v>50356.318600184051</v>
      </c>
    </row>
    <row r="198" spans="1:7">
      <c r="A198" s="25">
        <v>189</v>
      </c>
      <c r="B198" s="26">
        <f t="shared" si="19"/>
        <v>49553</v>
      </c>
      <c r="C198" s="27">
        <f t="shared" si="16"/>
        <v>83.927197666973527</v>
      </c>
      <c r="D198" s="27">
        <f t="shared" si="17"/>
        <v>927.83947242326076</v>
      </c>
      <c r="E198" s="27">
        <f t="shared" si="23"/>
        <v>40652.379774815119</v>
      </c>
      <c r="F198" s="27">
        <f t="shared" si="23"/>
        <v>150571.5208722392</v>
      </c>
      <c r="G198" s="27">
        <f t="shared" si="18"/>
        <v>49428.479127760802</v>
      </c>
    </row>
    <row r="199" spans="1:7">
      <c r="A199" s="25">
        <v>190</v>
      </c>
      <c r="B199" s="26">
        <f t="shared" si="19"/>
        <v>49583</v>
      </c>
      <c r="C199" s="27">
        <f t="shared" si="16"/>
        <v>82.380798546268096</v>
      </c>
      <c r="D199" s="27">
        <f t="shared" si="17"/>
        <v>929.38587154396623</v>
      </c>
      <c r="E199" s="27">
        <f t="shared" si="23"/>
        <v>40734.760573361389</v>
      </c>
      <c r="F199" s="27">
        <f t="shared" si="23"/>
        <v>151500.90674378315</v>
      </c>
      <c r="G199" s="27">
        <f t="shared" si="18"/>
        <v>48499.093256216845</v>
      </c>
    </row>
    <row r="200" spans="1:7">
      <c r="A200" s="25">
        <v>191</v>
      </c>
      <c r="B200" s="26">
        <f t="shared" si="19"/>
        <v>49614</v>
      </c>
      <c r="C200" s="27">
        <f t="shared" si="16"/>
        <v>80.831822093694825</v>
      </c>
      <c r="D200" s="27">
        <f t="shared" si="17"/>
        <v>930.93484799653936</v>
      </c>
      <c r="E200" s="27">
        <f t="shared" si="23"/>
        <v>40815.592395455082</v>
      </c>
      <c r="F200" s="27">
        <f t="shared" si="23"/>
        <v>152431.8415917797</v>
      </c>
      <c r="G200" s="27">
        <f t="shared" si="18"/>
        <v>47568.158408220304</v>
      </c>
    </row>
    <row r="201" spans="1:7">
      <c r="A201" s="25">
        <v>192</v>
      </c>
      <c r="B201" s="26">
        <f t="shared" si="19"/>
        <v>49644</v>
      </c>
      <c r="C201" s="27">
        <f t="shared" si="16"/>
        <v>79.280264013700588</v>
      </c>
      <c r="D201" s="27">
        <f t="shared" si="17"/>
        <v>932.48640607653363</v>
      </c>
      <c r="E201" s="27">
        <f t="shared" si="23"/>
        <v>40894.872659468783</v>
      </c>
      <c r="F201" s="27">
        <f t="shared" si="23"/>
        <v>153364.32799785622</v>
      </c>
      <c r="G201" s="27">
        <f t="shared" si="18"/>
        <v>46635.67200214378</v>
      </c>
    </row>
    <row r="202" spans="1:7">
      <c r="A202" s="25">
        <v>193</v>
      </c>
      <c r="B202" s="26">
        <f t="shared" si="19"/>
        <v>49675</v>
      </c>
      <c r="C202" s="27">
        <f t="shared" ref="C202:C249" si="24">ABS(IPMT(Taux_Annuel/12,$A202,Durée,Montant))</f>
        <v>77.726120003573044</v>
      </c>
      <c r="D202" s="27">
        <f t="shared" ref="D202:D249" si="25">ABS(PPMT(Taux_Annuel/12,$A202,Durée,Montant))</f>
        <v>934.04055008666126</v>
      </c>
      <c r="E202" s="27">
        <f t="shared" si="23"/>
        <v>40972.598779472355</v>
      </c>
      <c r="F202" s="27">
        <f t="shared" si="23"/>
        <v>154298.36854794287</v>
      </c>
      <c r="G202" s="27">
        <f t="shared" ref="G202:G249" si="26">Montant-F202</f>
        <v>45701.631452057132</v>
      </c>
    </row>
    <row r="203" spans="1:7">
      <c r="A203" s="25">
        <v>194</v>
      </c>
      <c r="B203" s="26">
        <f t="shared" ref="B203:B249" si="27">DATE(YEAR(B202)-1900,MONTH(B202)+1,1)</f>
        <v>49706</v>
      </c>
      <c r="C203" s="27">
        <f t="shared" si="24"/>
        <v>76.169385753428614</v>
      </c>
      <c r="D203" s="27">
        <f t="shared" si="25"/>
        <v>935.59728433680573</v>
      </c>
      <c r="E203" s="27">
        <f t="shared" ref="E203:F218" si="28">E202+C203</f>
        <v>41048.768165225782</v>
      </c>
      <c r="F203" s="27">
        <f t="shared" si="28"/>
        <v>155233.96583227967</v>
      </c>
      <c r="G203" s="27">
        <f t="shared" si="26"/>
        <v>44766.034167720325</v>
      </c>
    </row>
    <row r="204" spans="1:7">
      <c r="A204" s="25">
        <v>195</v>
      </c>
      <c r="B204" s="26">
        <f t="shared" si="27"/>
        <v>49735</v>
      </c>
      <c r="C204" s="27">
        <f t="shared" si="24"/>
        <v>74.610056946200601</v>
      </c>
      <c r="D204" s="27">
        <f t="shared" si="25"/>
        <v>937.15661314403371</v>
      </c>
      <c r="E204" s="27">
        <f t="shared" si="28"/>
        <v>41123.378222171981</v>
      </c>
      <c r="F204" s="27">
        <f t="shared" si="28"/>
        <v>156171.12244542371</v>
      </c>
      <c r="G204" s="27">
        <f t="shared" si="26"/>
        <v>43828.877554576291</v>
      </c>
    </row>
    <row r="205" spans="1:7">
      <c r="A205" s="25">
        <v>196</v>
      </c>
      <c r="B205" s="26">
        <f t="shared" si="27"/>
        <v>49766</v>
      </c>
      <c r="C205" s="27">
        <f t="shared" si="24"/>
        <v>73.048129257627195</v>
      </c>
      <c r="D205" s="27">
        <f t="shared" si="25"/>
        <v>938.71854083260723</v>
      </c>
      <c r="E205" s="27">
        <f t="shared" si="28"/>
        <v>41196.426351429611</v>
      </c>
      <c r="F205" s="27">
        <f t="shared" si="28"/>
        <v>157109.84098625631</v>
      </c>
      <c r="G205" s="27">
        <f t="shared" si="26"/>
        <v>42890.159013743687</v>
      </c>
    </row>
    <row r="206" spans="1:7">
      <c r="A206" s="25">
        <v>197</v>
      </c>
      <c r="B206" s="26">
        <f t="shared" si="27"/>
        <v>49796</v>
      </c>
      <c r="C206" s="27">
        <f t="shared" si="24"/>
        <v>71.483598356239511</v>
      </c>
      <c r="D206" s="27">
        <f t="shared" si="25"/>
        <v>940.28307173399469</v>
      </c>
      <c r="E206" s="27">
        <f t="shared" si="28"/>
        <v>41267.909949785848</v>
      </c>
      <c r="F206" s="27">
        <f t="shared" si="28"/>
        <v>158050.1240579903</v>
      </c>
      <c r="G206" s="27">
        <f t="shared" si="26"/>
        <v>41949.875942009705</v>
      </c>
    </row>
    <row r="207" spans="1:7">
      <c r="A207" s="25">
        <v>198</v>
      </c>
      <c r="B207" s="26">
        <f t="shared" si="27"/>
        <v>49827</v>
      </c>
      <c r="C207" s="27">
        <f t="shared" si="24"/>
        <v>69.916459903349519</v>
      </c>
      <c r="D207" s="27">
        <f t="shared" si="25"/>
        <v>941.85021018688474</v>
      </c>
      <c r="E207" s="27">
        <f t="shared" si="28"/>
        <v>41337.826409689194</v>
      </c>
      <c r="F207" s="27">
        <f t="shared" si="28"/>
        <v>158991.97426817717</v>
      </c>
      <c r="G207" s="27">
        <f t="shared" si="26"/>
        <v>41008.025731822825</v>
      </c>
    </row>
    <row r="208" spans="1:7">
      <c r="A208" s="25">
        <v>199</v>
      </c>
      <c r="B208" s="26">
        <f t="shared" si="27"/>
        <v>49857</v>
      </c>
      <c r="C208" s="27">
        <f t="shared" si="24"/>
        <v>68.346709553038039</v>
      </c>
      <c r="D208" s="27">
        <f t="shared" si="25"/>
        <v>943.41996053719629</v>
      </c>
      <c r="E208" s="27">
        <f t="shared" si="28"/>
        <v>41406.17311924223</v>
      </c>
      <c r="F208" s="27">
        <f t="shared" si="28"/>
        <v>159935.39422871437</v>
      </c>
      <c r="G208" s="27">
        <f t="shared" si="26"/>
        <v>40064.605771285627</v>
      </c>
    </row>
    <row r="209" spans="1:7">
      <c r="A209" s="25">
        <v>200</v>
      </c>
      <c r="B209" s="26">
        <f t="shared" si="27"/>
        <v>49888</v>
      </c>
      <c r="C209" s="27">
        <f t="shared" si="24"/>
        <v>66.774342952142717</v>
      </c>
      <c r="D209" s="27">
        <f t="shared" si="25"/>
        <v>944.9923271380917</v>
      </c>
      <c r="E209" s="27">
        <f t="shared" si="28"/>
        <v>41472.947462194374</v>
      </c>
      <c r="F209" s="27">
        <f t="shared" si="28"/>
        <v>160880.38655585246</v>
      </c>
      <c r="G209" s="27">
        <f t="shared" si="26"/>
        <v>39119.613444147544</v>
      </c>
    </row>
    <row r="210" spans="1:7">
      <c r="A210" s="25">
        <v>201</v>
      </c>
      <c r="B210" s="26">
        <f t="shared" si="27"/>
        <v>49919</v>
      </c>
      <c r="C210" s="27">
        <f t="shared" si="24"/>
        <v>65.199355740245906</v>
      </c>
      <c r="D210" s="27">
        <f t="shared" si="25"/>
        <v>946.56731434998846</v>
      </c>
      <c r="E210" s="27">
        <f t="shared" si="28"/>
        <v>41538.146817934619</v>
      </c>
      <c r="F210" s="27">
        <f t="shared" si="28"/>
        <v>161826.95387020244</v>
      </c>
      <c r="G210" s="27">
        <f t="shared" si="26"/>
        <v>38173.046129797556</v>
      </c>
    </row>
    <row r="211" spans="1:7">
      <c r="A211" s="25">
        <v>202</v>
      </c>
      <c r="B211" s="26">
        <f t="shared" si="27"/>
        <v>49949</v>
      </c>
      <c r="C211" s="27">
        <f t="shared" si="24"/>
        <v>63.621743549662582</v>
      </c>
      <c r="D211" s="27">
        <f t="shared" si="25"/>
        <v>948.14492654057187</v>
      </c>
      <c r="E211" s="27">
        <f t="shared" si="28"/>
        <v>41601.768561484285</v>
      </c>
      <c r="F211" s="27">
        <f t="shared" si="28"/>
        <v>162775.09879674303</v>
      </c>
      <c r="G211" s="27">
        <f t="shared" si="26"/>
        <v>37224.901203256974</v>
      </c>
    </row>
    <row r="212" spans="1:7">
      <c r="A212" s="25">
        <v>203</v>
      </c>
      <c r="B212" s="26">
        <f t="shared" si="27"/>
        <v>49980</v>
      </c>
      <c r="C212" s="27">
        <f t="shared" si="24"/>
        <v>62.041502005428306</v>
      </c>
      <c r="D212" s="27">
        <f t="shared" si="25"/>
        <v>949.72516808480589</v>
      </c>
      <c r="E212" s="27">
        <f t="shared" si="28"/>
        <v>41663.810063489713</v>
      </c>
      <c r="F212" s="27">
        <f t="shared" si="28"/>
        <v>163724.82396482784</v>
      </c>
      <c r="G212" s="27">
        <f t="shared" si="26"/>
        <v>36275.17603517216</v>
      </c>
    </row>
    <row r="213" spans="1:7">
      <c r="A213" s="25">
        <v>204</v>
      </c>
      <c r="B213" s="26">
        <f t="shared" si="27"/>
        <v>50010</v>
      </c>
      <c r="C213" s="27">
        <f t="shared" si="24"/>
        <v>60.458626725286962</v>
      </c>
      <c r="D213" s="27">
        <f t="shared" si="25"/>
        <v>951.30804336494737</v>
      </c>
      <c r="E213" s="27">
        <f t="shared" si="28"/>
        <v>41724.268690215002</v>
      </c>
      <c r="F213" s="27">
        <f t="shared" si="28"/>
        <v>164676.1320081928</v>
      </c>
      <c r="G213" s="27">
        <f t="shared" si="26"/>
        <v>35323.867991807201</v>
      </c>
    </row>
    <row r="214" spans="1:7">
      <c r="A214" s="25">
        <v>205</v>
      </c>
      <c r="B214" s="26">
        <f t="shared" si="27"/>
        <v>50041</v>
      </c>
      <c r="C214" s="27">
        <f t="shared" si="24"/>
        <v>58.873113319678708</v>
      </c>
      <c r="D214" s="27">
        <f t="shared" si="25"/>
        <v>952.89355677055551</v>
      </c>
      <c r="E214" s="27">
        <f t="shared" si="28"/>
        <v>41783.14180353468</v>
      </c>
      <c r="F214" s="27">
        <f t="shared" si="28"/>
        <v>165629.02556496335</v>
      </c>
      <c r="G214" s="27">
        <f t="shared" si="26"/>
        <v>34370.974435036653</v>
      </c>
    </row>
    <row r="215" spans="1:7">
      <c r="A215" s="25">
        <v>206</v>
      </c>
      <c r="B215" s="26">
        <f t="shared" si="27"/>
        <v>50072</v>
      </c>
      <c r="C215" s="27">
        <f t="shared" si="24"/>
        <v>57.284957391727794</v>
      </c>
      <c r="D215" s="27">
        <f t="shared" si="25"/>
        <v>954.48171269850661</v>
      </c>
      <c r="E215" s="27">
        <f t="shared" si="28"/>
        <v>41840.426760926406</v>
      </c>
      <c r="F215" s="27">
        <f t="shared" si="28"/>
        <v>166583.50727766185</v>
      </c>
      <c r="G215" s="27">
        <f t="shared" si="26"/>
        <v>33416.492722338153</v>
      </c>
    </row>
    <row r="216" spans="1:7">
      <c r="A216" s="25">
        <v>207</v>
      </c>
      <c r="B216" s="26">
        <f t="shared" si="27"/>
        <v>50100</v>
      </c>
      <c r="C216" s="27">
        <f t="shared" si="24"/>
        <v>55.694154537230283</v>
      </c>
      <c r="D216" s="27">
        <f t="shared" si="25"/>
        <v>956.072515553004</v>
      </c>
      <c r="E216" s="27">
        <f t="shared" si="28"/>
        <v>41896.120915463638</v>
      </c>
      <c r="F216" s="27">
        <f t="shared" si="28"/>
        <v>167539.57979321486</v>
      </c>
      <c r="G216" s="27">
        <f t="shared" si="26"/>
        <v>32460.420206785144</v>
      </c>
    </row>
    <row r="217" spans="1:7">
      <c r="A217" s="25">
        <v>208</v>
      </c>
      <c r="B217" s="26">
        <f t="shared" si="27"/>
        <v>50131</v>
      </c>
      <c r="C217" s="27">
        <f t="shared" si="24"/>
        <v>54.100700344641943</v>
      </c>
      <c r="D217" s="27">
        <f t="shared" si="25"/>
        <v>957.66596974559229</v>
      </c>
      <c r="E217" s="27">
        <f t="shared" si="28"/>
        <v>41950.221615808281</v>
      </c>
      <c r="F217" s="27">
        <f t="shared" si="28"/>
        <v>168497.24576296046</v>
      </c>
      <c r="G217" s="27">
        <f t="shared" si="26"/>
        <v>31502.754237039539</v>
      </c>
    </row>
    <row r="218" spans="1:7">
      <c r="A218" s="25">
        <v>209</v>
      </c>
      <c r="B218" s="26">
        <f t="shared" si="27"/>
        <v>50161</v>
      </c>
      <c r="C218" s="27">
        <f t="shared" si="24"/>
        <v>52.504590395065954</v>
      </c>
      <c r="D218" s="27">
        <f t="shared" si="25"/>
        <v>959.26207969516827</v>
      </c>
      <c r="E218" s="27">
        <f t="shared" si="28"/>
        <v>42002.726206203348</v>
      </c>
      <c r="F218" s="27">
        <f t="shared" si="28"/>
        <v>169456.50784265564</v>
      </c>
      <c r="G218" s="27">
        <f t="shared" si="26"/>
        <v>30543.492157344357</v>
      </c>
    </row>
    <row r="219" spans="1:7">
      <c r="A219" s="25">
        <v>210</v>
      </c>
      <c r="B219" s="26">
        <f t="shared" si="27"/>
        <v>50192</v>
      </c>
      <c r="C219" s="27">
        <f t="shared" si="24"/>
        <v>50.905820262240667</v>
      </c>
      <c r="D219" s="27">
        <f t="shared" si="25"/>
        <v>960.86084982799355</v>
      </c>
      <c r="E219" s="27">
        <f t="shared" ref="E219:F234" si="29">E218+C219</f>
        <v>42053.632026465588</v>
      </c>
      <c r="F219" s="27">
        <f t="shared" si="29"/>
        <v>170417.36869248364</v>
      </c>
      <c r="G219" s="27">
        <f t="shared" si="26"/>
        <v>29582.631307516363</v>
      </c>
    </row>
    <row r="220" spans="1:7">
      <c r="A220" s="25">
        <v>211</v>
      </c>
      <c r="B220" s="26">
        <f t="shared" si="27"/>
        <v>50222</v>
      </c>
      <c r="C220" s="27">
        <f t="shared" si="24"/>
        <v>49.304385512527354</v>
      </c>
      <c r="D220" s="27">
        <f t="shared" si="25"/>
        <v>962.4622845777069</v>
      </c>
      <c r="E220" s="27">
        <f t="shared" si="29"/>
        <v>42102.936411978117</v>
      </c>
      <c r="F220" s="27">
        <f t="shared" si="29"/>
        <v>171379.83097706136</v>
      </c>
      <c r="G220" s="27">
        <f t="shared" si="26"/>
        <v>28620.169022938644</v>
      </c>
    </row>
    <row r="221" spans="1:7">
      <c r="A221" s="25">
        <v>212</v>
      </c>
      <c r="B221" s="26">
        <f t="shared" si="27"/>
        <v>50253</v>
      </c>
      <c r="C221" s="27">
        <f t="shared" si="24"/>
        <v>47.700281704897833</v>
      </c>
      <c r="D221" s="27">
        <f t="shared" si="25"/>
        <v>964.0663883853365</v>
      </c>
      <c r="E221" s="27">
        <f t="shared" si="29"/>
        <v>42150.636693683016</v>
      </c>
      <c r="F221" s="27">
        <f t="shared" si="29"/>
        <v>172343.8973654467</v>
      </c>
      <c r="G221" s="27">
        <f t="shared" si="26"/>
        <v>27656.102634553303</v>
      </c>
    </row>
    <row r="222" spans="1:7">
      <c r="A222" s="25">
        <v>213</v>
      </c>
      <c r="B222" s="26">
        <f t="shared" si="27"/>
        <v>50284</v>
      </c>
      <c r="C222" s="27">
        <f t="shared" si="24"/>
        <v>46.093504390922284</v>
      </c>
      <c r="D222" s="27">
        <f t="shared" si="25"/>
        <v>965.67316569931211</v>
      </c>
      <c r="E222" s="27">
        <f t="shared" si="29"/>
        <v>42196.730198073936</v>
      </c>
      <c r="F222" s="27">
        <f t="shared" si="29"/>
        <v>173309.57053114602</v>
      </c>
      <c r="G222" s="27">
        <f t="shared" si="26"/>
        <v>26690.429468853981</v>
      </c>
    </row>
    <row r="223" spans="1:7">
      <c r="A223" s="25">
        <v>214</v>
      </c>
      <c r="B223" s="26">
        <f t="shared" si="27"/>
        <v>50314</v>
      </c>
      <c r="C223" s="27">
        <f t="shared" si="24"/>
        <v>44.484049114756758</v>
      </c>
      <c r="D223" s="27">
        <f t="shared" si="25"/>
        <v>967.2826209754777</v>
      </c>
      <c r="E223" s="27">
        <f t="shared" si="29"/>
        <v>42241.214247188691</v>
      </c>
      <c r="F223" s="27">
        <f t="shared" si="29"/>
        <v>174276.8531521215</v>
      </c>
      <c r="G223" s="27">
        <f t="shared" si="26"/>
        <v>25723.146847878495</v>
      </c>
    </row>
    <row r="224" spans="1:7">
      <c r="A224" s="25">
        <v>215</v>
      </c>
      <c r="B224" s="26">
        <f t="shared" si="27"/>
        <v>50345</v>
      </c>
      <c r="C224" s="27">
        <f t="shared" si="24"/>
        <v>42.87191141313096</v>
      </c>
      <c r="D224" s="27">
        <f t="shared" si="25"/>
        <v>968.89475867710337</v>
      </c>
      <c r="E224" s="27">
        <f t="shared" si="29"/>
        <v>42284.086158601822</v>
      </c>
      <c r="F224" s="27">
        <f t="shared" si="29"/>
        <v>175245.74791079861</v>
      </c>
      <c r="G224" s="27">
        <f t="shared" si="26"/>
        <v>24754.252089201385</v>
      </c>
    </row>
    <row r="225" spans="1:7">
      <c r="A225" s="25">
        <v>216</v>
      </c>
      <c r="B225" s="26">
        <f t="shared" si="27"/>
        <v>50375</v>
      </c>
      <c r="C225" s="27">
        <f t="shared" si="24"/>
        <v>41.257086815335782</v>
      </c>
      <c r="D225" s="27">
        <f t="shared" si="25"/>
        <v>970.50958327489855</v>
      </c>
      <c r="E225" s="27">
        <f t="shared" si="29"/>
        <v>42325.343245417156</v>
      </c>
      <c r="F225" s="27">
        <f t="shared" si="29"/>
        <v>176216.25749407351</v>
      </c>
      <c r="G225" s="27">
        <f t="shared" si="26"/>
        <v>23783.742505926493</v>
      </c>
    </row>
    <row r="226" spans="1:7">
      <c r="A226" s="25">
        <v>217</v>
      </c>
      <c r="B226" s="26">
        <f t="shared" si="27"/>
        <v>50406</v>
      </c>
      <c r="C226" s="27">
        <f t="shared" si="24"/>
        <v>39.639570843210954</v>
      </c>
      <c r="D226" s="27">
        <f t="shared" si="25"/>
        <v>972.12709924702324</v>
      </c>
      <c r="E226" s="27">
        <f t="shared" si="29"/>
        <v>42364.982816260366</v>
      </c>
      <c r="F226" s="27">
        <f t="shared" si="29"/>
        <v>177188.38459332052</v>
      </c>
      <c r="G226" s="27">
        <f t="shared" si="26"/>
        <v>22811.615406679484</v>
      </c>
    </row>
    <row r="227" spans="1:7">
      <c r="A227" s="25">
        <v>218</v>
      </c>
      <c r="B227" s="26">
        <f t="shared" si="27"/>
        <v>50437</v>
      </c>
      <c r="C227" s="27">
        <f t="shared" si="24"/>
        <v>38.019359011132579</v>
      </c>
      <c r="D227" s="27">
        <f t="shared" si="25"/>
        <v>973.74731107910168</v>
      </c>
      <c r="E227" s="27">
        <f t="shared" si="29"/>
        <v>42403.002175271497</v>
      </c>
      <c r="F227" s="27">
        <f t="shared" si="29"/>
        <v>178162.1319043996</v>
      </c>
      <c r="G227" s="27">
        <f t="shared" si="26"/>
        <v>21837.868095600395</v>
      </c>
    </row>
    <row r="228" spans="1:7">
      <c r="A228" s="25">
        <v>219</v>
      </c>
      <c r="B228" s="26">
        <f t="shared" si="27"/>
        <v>50465</v>
      </c>
      <c r="C228" s="27">
        <f t="shared" si="24"/>
        <v>36.396446826000741</v>
      </c>
      <c r="D228" s="27">
        <f t="shared" si="25"/>
        <v>975.37022326423346</v>
      </c>
      <c r="E228" s="27">
        <f t="shared" si="29"/>
        <v>42439.398622097498</v>
      </c>
      <c r="F228" s="27">
        <f t="shared" si="29"/>
        <v>179137.50212766384</v>
      </c>
      <c r="G228" s="27">
        <f t="shared" si="26"/>
        <v>20862.497872336156</v>
      </c>
    </row>
    <row r="229" spans="1:7">
      <c r="A229" s="25">
        <v>220</v>
      </c>
      <c r="B229" s="26">
        <f t="shared" si="27"/>
        <v>50496</v>
      </c>
      <c r="C229" s="27">
        <f t="shared" si="24"/>
        <v>34.770829787227029</v>
      </c>
      <c r="D229" s="27">
        <f t="shared" si="25"/>
        <v>976.9958403030073</v>
      </c>
      <c r="E229" s="27">
        <f t="shared" si="29"/>
        <v>42474.169451884729</v>
      </c>
      <c r="F229" s="27">
        <f t="shared" si="29"/>
        <v>180114.49796796686</v>
      </c>
      <c r="G229" s="27">
        <f t="shared" si="26"/>
        <v>19885.502032033139</v>
      </c>
    </row>
    <row r="230" spans="1:7">
      <c r="A230" s="25">
        <v>221</v>
      </c>
      <c r="B230" s="26">
        <f t="shared" si="27"/>
        <v>50526</v>
      </c>
      <c r="C230" s="27">
        <f t="shared" si="24"/>
        <v>33.142503386722012</v>
      </c>
      <c r="D230" s="27">
        <f t="shared" si="25"/>
        <v>978.6241667035124</v>
      </c>
      <c r="E230" s="27">
        <f t="shared" si="29"/>
        <v>42507.311955271449</v>
      </c>
      <c r="F230" s="27">
        <f t="shared" si="29"/>
        <v>181093.12213467038</v>
      </c>
      <c r="G230" s="27">
        <f t="shared" si="26"/>
        <v>18906.877865329618</v>
      </c>
    </row>
    <row r="231" spans="1:7">
      <c r="A231" s="25">
        <v>222</v>
      </c>
      <c r="B231" s="26">
        <f t="shared" si="27"/>
        <v>50557</v>
      </c>
      <c r="C231" s="27">
        <f t="shared" si="24"/>
        <v>31.511463108882825</v>
      </c>
      <c r="D231" s="27">
        <f t="shared" si="25"/>
        <v>980.25520698135142</v>
      </c>
      <c r="E231" s="27">
        <f t="shared" si="29"/>
        <v>42538.823418380329</v>
      </c>
      <c r="F231" s="27">
        <f t="shared" si="29"/>
        <v>182073.37734165174</v>
      </c>
      <c r="G231" s="27">
        <f t="shared" si="26"/>
        <v>17926.622658348264</v>
      </c>
    </row>
    <row r="232" spans="1:7">
      <c r="A232" s="25">
        <v>223</v>
      </c>
      <c r="B232" s="26">
        <f t="shared" si="27"/>
        <v>50587</v>
      </c>
      <c r="C232" s="27">
        <f t="shared" si="24"/>
        <v>29.877704430580568</v>
      </c>
      <c r="D232" s="27">
        <f t="shared" si="25"/>
        <v>981.88896565965388</v>
      </c>
      <c r="E232" s="27">
        <f t="shared" si="29"/>
        <v>42568.701122810911</v>
      </c>
      <c r="F232" s="27">
        <f t="shared" si="29"/>
        <v>183055.26630731139</v>
      </c>
      <c r="G232" s="27">
        <f t="shared" si="26"/>
        <v>16944.733692688606</v>
      </c>
    </row>
    <row r="233" spans="1:7">
      <c r="A233" s="25">
        <v>224</v>
      </c>
      <c r="B233" s="26">
        <f t="shared" si="27"/>
        <v>50618</v>
      </c>
      <c r="C233" s="27">
        <f t="shared" si="24"/>
        <v>28.241222821147812</v>
      </c>
      <c r="D233" s="27">
        <f t="shared" si="25"/>
        <v>983.52544726908661</v>
      </c>
      <c r="E233" s="27">
        <f t="shared" si="29"/>
        <v>42596.942345632058</v>
      </c>
      <c r="F233" s="27">
        <f t="shared" si="29"/>
        <v>184038.79175458048</v>
      </c>
      <c r="G233" s="27">
        <f t="shared" si="26"/>
        <v>15961.208245419519</v>
      </c>
    </row>
    <row r="234" spans="1:7">
      <c r="A234" s="25">
        <v>225</v>
      </c>
      <c r="B234" s="26">
        <f t="shared" si="27"/>
        <v>50649</v>
      </c>
      <c r="C234" s="27">
        <f t="shared" si="24"/>
        <v>26.602013742366001</v>
      </c>
      <c r="D234" s="27">
        <f t="shared" si="25"/>
        <v>985.16465634786846</v>
      </c>
      <c r="E234" s="27">
        <f t="shared" si="29"/>
        <v>42623.544359374428</v>
      </c>
      <c r="F234" s="27">
        <f t="shared" si="29"/>
        <v>185023.95641092834</v>
      </c>
      <c r="G234" s="27">
        <f t="shared" si="26"/>
        <v>14976.043589071662</v>
      </c>
    </row>
    <row r="235" spans="1:7">
      <c r="A235" s="25">
        <v>226</v>
      </c>
      <c r="B235" s="26">
        <f t="shared" si="27"/>
        <v>50679</v>
      </c>
      <c r="C235" s="27">
        <f t="shared" si="24"/>
        <v>24.960072648452893</v>
      </c>
      <c r="D235" s="27">
        <f t="shared" si="25"/>
        <v>986.80659744178149</v>
      </c>
      <c r="E235" s="27">
        <f t="shared" ref="E235:F249" si="30">E234+C235</f>
        <v>42648.504432022877</v>
      </c>
      <c r="F235" s="27">
        <f t="shared" si="30"/>
        <v>186010.76300837012</v>
      </c>
      <c r="G235" s="27">
        <f t="shared" si="26"/>
        <v>13989.236991629878</v>
      </c>
    </row>
    <row r="236" spans="1:7">
      <c r="A236" s="25">
        <v>227</v>
      </c>
      <c r="B236" s="26">
        <f t="shared" si="27"/>
        <v>50710</v>
      </c>
      <c r="C236" s="27">
        <f t="shared" si="24"/>
        <v>23.31539498604992</v>
      </c>
      <c r="D236" s="27">
        <f t="shared" si="25"/>
        <v>988.45127510418445</v>
      </c>
      <c r="E236" s="27">
        <f t="shared" si="30"/>
        <v>42671.819827008927</v>
      </c>
      <c r="F236" s="27">
        <f t="shared" si="30"/>
        <v>186999.21428347431</v>
      </c>
      <c r="G236" s="27">
        <f t="shared" si="26"/>
        <v>13000.785716525686</v>
      </c>
    </row>
    <row r="237" spans="1:7">
      <c r="A237" s="25">
        <v>228</v>
      </c>
      <c r="B237" s="26">
        <f t="shared" si="27"/>
        <v>50740</v>
      </c>
      <c r="C237" s="27">
        <f t="shared" si="24"/>
        <v>21.667976194209615</v>
      </c>
      <c r="D237" s="27">
        <f t="shared" si="25"/>
        <v>990.09869389602477</v>
      </c>
      <c r="E237" s="27">
        <f t="shared" si="30"/>
        <v>42693.487803203134</v>
      </c>
      <c r="F237" s="27">
        <f t="shared" si="30"/>
        <v>187989.31297737034</v>
      </c>
      <c r="G237" s="27">
        <f t="shared" si="26"/>
        <v>12010.68702262966</v>
      </c>
    </row>
    <row r="238" spans="1:7">
      <c r="A238" s="25">
        <v>229</v>
      </c>
      <c r="B238" s="26">
        <f t="shared" si="27"/>
        <v>50771</v>
      </c>
      <c r="C238" s="27">
        <f t="shared" si="24"/>
        <v>20.017811704382904</v>
      </c>
      <c r="D238" s="27">
        <f t="shared" si="25"/>
        <v>991.74885838585135</v>
      </c>
      <c r="E238" s="27">
        <f t="shared" si="30"/>
        <v>42713.505614907517</v>
      </c>
      <c r="F238" s="27">
        <f t="shared" si="30"/>
        <v>188981.06183575621</v>
      </c>
      <c r="G238" s="27">
        <f t="shared" si="26"/>
        <v>11018.938164243795</v>
      </c>
    </row>
    <row r="239" spans="1:7">
      <c r="A239" s="25">
        <v>230</v>
      </c>
      <c r="B239" s="26">
        <f t="shared" si="27"/>
        <v>50802</v>
      </c>
      <c r="C239" s="27">
        <f t="shared" si="24"/>
        <v>18.364896940406485</v>
      </c>
      <c r="D239" s="27">
        <f t="shared" si="25"/>
        <v>993.4017731498277</v>
      </c>
      <c r="E239" s="27">
        <f t="shared" si="30"/>
        <v>42731.870511847927</v>
      </c>
      <c r="F239" s="27">
        <f t="shared" si="30"/>
        <v>189974.46360890602</v>
      </c>
      <c r="G239" s="27">
        <f t="shared" si="26"/>
        <v>10025.536391093978</v>
      </c>
    </row>
    <row r="240" spans="1:7">
      <c r="A240" s="25">
        <v>231</v>
      </c>
      <c r="B240" s="26">
        <f t="shared" si="27"/>
        <v>50830</v>
      </c>
      <c r="C240" s="27">
        <f t="shared" si="24"/>
        <v>16.709227318490104</v>
      </c>
      <c r="D240" s="27">
        <f t="shared" si="25"/>
        <v>995.05744277174415</v>
      </c>
      <c r="E240" s="27">
        <f t="shared" si="30"/>
        <v>42748.579739166416</v>
      </c>
      <c r="F240" s="27">
        <f t="shared" si="30"/>
        <v>190969.52105167776</v>
      </c>
      <c r="G240" s="27">
        <f t="shared" si="26"/>
        <v>9030.4789483222412</v>
      </c>
    </row>
    <row r="241" spans="1:7">
      <c r="A241" s="25">
        <v>232</v>
      </c>
      <c r="B241" s="26">
        <f t="shared" si="27"/>
        <v>50861</v>
      </c>
      <c r="C241" s="27">
        <f t="shared" si="24"/>
        <v>15.050798247203863</v>
      </c>
      <c r="D241" s="27">
        <f t="shared" si="25"/>
        <v>996.71587184303041</v>
      </c>
      <c r="E241" s="27">
        <f t="shared" si="30"/>
        <v>42763.630537413621</v>
      </c>
      <c r="F241" s="27">
        <f t="shared" si="30"/>
        <v>191966.2369235208</v>
      </c>
      <c r="G241" s="27">
        <f t="shared" si="26"/>
        <v>8033.7630764791975</v>
      </c>
    </row>
    <row r="242" spans="1:7">
      <c r="A242" s="25">
        <v>233</v>
      </c>
      <c r="B242" s="26">
        <f t="shared" si="27"/>
        <v>50891</v>
      </c>
      <c r="C242" s="27">
        <f t="shared" si="24"/>
        <v>13.389605127465479</v>
      </c>
      <c r="D242" s="27">
        <f t="shared" si="25"/>
        <v>998.37706496276883</v>
      </c>
      <c r="E242" s="27">
        <f t="shared" si="30"/>
        <v>42777.020142541085</v>
      </c>
      <c r="F242" s="27">
        <f t="shared" si="30"/>
        <v>192964.61398848356</v>
      </c>
      <c r="G242" s="27">
        <f t="shared" si="26"/>
        <v>7035.3860115164425</v>
      </c>
    </row>
    <row r="243" spans="1:7">
      <c r="A243" s="25">
        <v>234</v>
      </c>
      <c r="B243" s="26">
        <f t="shared" si="27"/>
        <v>50922</v>
      </c>
      <c r="C243" s="27">
        <f t="shared" si="24"/>
        <v>11.725643352527532</v>
      </c>
      <c r="D243" s="27">
        <f t="shared" si="25"/>
        <v>1000.0410267377067</v>
      </c>
      <c r="E243" s="27">
        <f t="shared" si="30"/>
        <v>42788.74578589361</v>
      </c>
      <c r="F243" s="27">
        <f t="shared" si="30"/>
        <v>193964.65501522127</v>
      </c>
      <c r="G243" s="27">
        <f t="shared" si="26"/>
        <v>6035.3449847787269</v>
      </c>
    </row>
    <row r="244" spans="1:7">
      <c r="A244" s="25">
        <v>235</v>
      </c>
      <c r="B244" s="26">
        <f t="shared" si="27"/>
        <v>50952</v>
      </c>
      <c r="C244" s="27">
        <f t="shared" si="24"/>
        <v>10.058908307964689</v>
      </c>
      <c r="D244" s="27">
        <f t="shared" si="25"/>
        <v>1001.7077617822697</v>
      </c>
      <c r="E244" s="27">
        <f t="shared" si="30"/>
        <v>42798.804694201572</v>
      </c>
      <c r="F244" s="27">
        <f t="shared" si="30"/>
        <v>194966.36277700355</v>
      </c>
      <c r="G244" s="27">
        <f t="shared" si="26"/>
        <v>5033.6372229964472</v>
      </c>
    </row>
    <row r="245" spans="1:7">
      <c r="A245" s="25">
        <v>236</v>
      </c>
      <c r="B245" s="26">
        <f t="shared" si="27"/>
        <v>50983</v>
      </c>
      <c r="C245" s="27">
        <f t="shared" si="24"/>
        <v>8.3893953716609051</v>
      </c>
      <c r="D245" s="27">
        <f t="shared" si="25"/>
        <v>1003.3772747185734</v>
      </c>
      <c r="E245" s="27">
        <f t="shared" si="30"/>
        <v>42807.194089573233</v>
      </c>
      <c r="F245" s="27">
        <f t="shared" si="30"/>
        <v>195969.74005172212</v>
      </c>
      <c r="G245" s="27">
        <f t="shared" si="26"/>
        <v>4030.2599482778751</v>
      </c>
    </row>
    <row r="246" spans="1:7">
      <c r="A246" s="25">
        <v>237</v>
      </c>
      <c r="B246" s="26">
        <f t="shared" si="27"/>
        <v>51014</v>
      </c>
      <c r="C246" s="27">
        <f t="shared" si="24"/>
        <v>6.7170999137966154</v>
      </c>
      <c r="D246" s="27">
        <f t="shared" si="25"/>
        <v>1005.0495701764377</v>
      </c>
      <c r="E246" s="27">
        <f t="shared" si="30"/>
        <v>42813.911189487029</v>
      </c>
      <c r="F246" s="27">
        <f t="shared" si="30"/>
        <v>196974.78962189856</v>
      </c>
      <c r="G246" s="27">
        <f t="shared" si="26"/>
        <v>3025.2103781014448</v>
      </c>
    </row>
    <row r="247" spans="1:7">
      <c r="A247" s="25">
        <v>238</v>
      </c>
      <c r="B247" s="26">
        <f t="shared" si="27"/>
        <v>51044</v>
      </c>
      <c r="C247" s="27">
        <f t="shared" si="24"/>
        <v>5.0420172968358861</v>
      </c>
      <c r="D247" s="27">
        <f t="shared" si="25"/>
        <v>1006.7246527933984</v>
      </c>
      <c r="E247" s="27">
        <f t="shared" si="30"/>
        <v>42818.953206783866</v>
      </c>
      <c r="F247" s="27">
        <f t="shared" si="30"/>
        <v>197981.51427469196</v>
      </c>
      <c r="G247" s="27">
        <f t="shared" si="26"/>
        <v>2018.4857253080409</v>
      </c>
    </row>
    <row r="248" spans="1:7">
      <c r="A248" s="25">
        <v>239</v>
      </c>
      <c r="B248" s="26">
        <f t="shared" si="27"/>
        <v>51075</v>
      </c>
      <c r="C248" s="27">
        <f t="shared" si="24"/>
        <v>3.3641428755135547</v>
      </c>
      <c r="D248" s="27">
        <f t="shared" si="25"/>
        <v>1008.4025272147206</v>
      </c>
      <c r="E248" s="27">
        <f t="shared" si="30"/>
        <v>42822.317349659381</v>
      </c>
      <c r="F248" s="27">
        <f t="shared" si="30"/>
        <v>198989.91680190669</v>
      </c>
      <c r="G248" s="27">
        <f t="shared" si="26"/>
        <v>1010.0831980933144</v>
      </c>
    </row>
    <row r="249" spans="1:7">
      <c r="A249" s="25">
        <v>240</v>
      </c>
      <c r="B249" s="26">
        <f t="shared" si="27"/>
        <v>51105</v>
      </c>
      <c r="C249" s="27">
        <f t="shared" si="24"/>
        <v>1.6834719968223535</v>
      </c>
      <c r="D249" s="27">
        <f t="shared" si="25"/>
        <v>1010.0831980934119</v>
      </c>
      <c r="E249" s="27">
        <f t="shared" si="30"/>
        <v>42824.000821656206</v>
      </c>
      <c r="F249" s="27">
        <f t="shared" si="30"/>
        <v>200000.00000000009</v>
      </c>
      <c r="G249" s="27">
        <f t="shared" si="26"/>
        <v>0</v>
      </c>
    </row>
  </sheetData>
  <printOptions gridLinesSet="0"/>
  <pageMargins left="0.31" right="0.43" top="0.984251969" bottom="0.984251969" header="0.4921259845" footer="0.4921259845"/>
  <pageSetup paperSize="9" orientation="portrait" horizontalDpi="360" verticalDpi="360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7</vt:i4>
      </vt:variant>
    </vt:vector>
  </HeadingPairs>
  <TitlesOfParts>
    <vt:vector size="10" baseType="lpstr">
      <vt:lpstr>simul</vt:lpstr>
      <vt:lpstr>amort</vt:lpstr>
      <vt:lpstr>emprunt</vt:lpstr>
      <vt:lpstr>emprunt!Début_échéance</vt:lpstr>
      <vt:lpstr>emprunt!Dernière_période</vt:lpstr>
      <vt:lpstr>emprunt!Durée</vt:lpstr>
      <vt:lpstr>emprunt!Mensualité</vt:lpstr>
      <vt:lpstr>emprunt!Mensualités</vt:lpstr>
      <vt:lpstr>emprunt!Montant</vt:lpstr>
      <vt:lpstr>emprunt!Taux_Annuel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cedric lodde</dc:creator>
  <cp:lastModifiedBy>clodde</cp:lastModifiedBy>
  <dcterms:created xsi:type="dcterms:W3CDTF">2019-11-26T16:26:37Z</dcterms:created>
  <dcterms:modified xsi:type="dcterms:W3CDTF">2025-08-28T09:52:03Z</dcterms:modified>
</cp:coreProperties>
</file>